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tor\Desktop\rfp\RFP LAS\20082018\"/>
    </mc:Choice>
  </mc:AlternateContent>
  <bookViews>
    <workbookView xWindow="0" yWindow="0" windowWidth="19140" windowHeight="7500" tabRatio="955" firstSheet="2" activeTab="3"/>
  </bookViews>
  <sheets>
    <sheet name="Summary" sheetId="5" state="hidden" r:id="rId1"/>
    <sheet name="All RRBs One time+Recur. all" sheetId="20" state="hidden" r:id="rId2"/>
    <sheet name="Important Instructions" sheetId="41" r:id="rId3"/>
    <sheet name="Cost Summary" sheetId="40" r:id="rId4"/>
    <sheet name="a. Application Cost" sheetId="49" r:id="rId5"/>
    <sheet name="b. Implementation Cost" sheetId="61" r:id="rId6"/>
    <sheet name="c. AMC &amp; ATS" sheetId="56" r:id="rId7"/>
    <sheet name="Sheet1" sheetId="10" state="hidden" r:id="rId8"/>
    <sheet name="Sheet2" sheetId="11" state="hidden" r:id="rId9"/>
    <sheet name="Branches" sheetId="7" state="hidden" r:id="rId10"/>
    <sheet name="ATM costs computation" sheetId="3" state="hidden" r:id="rId11"/>
    <sheet name="Reusable branch peripherals" sheetId="2" state="hidden" r:id="rId12"/>
    <sheet name="d. Onsite support" sheetId="64" r:id="rId13"/>
    <sheet name="e. Additional Customization " sheetId="59" r:id="rId14"/>
  </sheets>
  <definedNames>
    <definedName name="d" localSheetId="4">#REF!</definedName>
    <definedName name="d" localSheetId="5">#REF!</definedName>
    <definedName name="d">#REF!</definedName>
    <definedName name="_xlnm.Database" localSheetId="4">#REF!</definedName>
    <definedName name="_xlnm.Database" localSheetId="5">#REF!</definedName>
    <definedName name="_xlnm.Database" localSheetId="6">#REF!</definedName>
    <definedName name="_xlnm.Database">#REF!</definedName>
    <definedName name="_xlnm.Print_Area" localSheetId="4">'a. Application Cost'!$B$1:$X$24</definedName>
    <definedName name="_xlnm.Print_Area" localSheetId="5">'b. Implementation Cost'!$B$2:$G$51</definedName>
    <definedName name="_xlnm.Print_Area" localSheetId="6">'c. AMC &amp; ATS'!$A$1:$V$28</definedName>
    <definedName name="_xlnm.Print_Area" localSheetId="3">'Cost Summary'!$A$1:$L$20</definedName>
    <definedName name="_xlnm.Print_Area" localSheetId="2">'Important Instructions'!$A$1:$D$31</definedName>
  </definedNames>
  <calcPr calcId="152511"/>
</workbook>
</file>

<file path=xl/calcChain.xml><?xml version="1.0" encoding="utf-8"?>
<calcChain xmlns="http://schemas.openxmlformats.org/spreadsheetml/2006/main">
  <c r="W16" i="64" l="1"/>
  <c r="S16" i="64"/>
  <c r="O16" i="64"/>
  <c r="K16" i="64"/>
  <c r="G16" i="64"/>
  <c r="W15" i="64"/>
  <c r="S15" i="64"/>
  <c r="O15" i="64"/>
  <c r="K15" i="64"/>
  <c r="G15" i="64"/>
  <c r="W14" i="64"/>
  <c r="S14" i="64"/>
  <c r="O14" i="64"/>
  <c r="K14" i="64"/>
  <c r="G14" i="64"/>
  <c r="W13" i="64"/>
  <c r="S13" i="64"/>
  <c r="O13" i="64"/>
  <c r="K13" i="64"/>
  <c r="G13" i="64"/>
  <c r="W12" i="64"/>
  <c r="S12" i="64"/>
  <c r="O12" i="64"/>
  <c r="K12" i="64"/>
  <c r="G12" i="64"/>
  <c r="W11" i="64"/>
  <c r="S11" i="64"/>
  <c r="O11" i="64"/>
  <c r="K11" i="64"/>
  <c r="G11" i="64"/>
  <c r="X14" i="64" l="1"/>
  <c r="AB14" i="64" s="1"/>
  <c r="X15" i="64"/>
  <c r="AB15" i="64" s="1"/>
  <c r="X16" i="64"/>
  <c r="AB16" i="64" s="1"/>
  <c r="X11" i="64"/>
  <c r="AB11" i="64" s="1"/>
  <c r="X12" i="64"/>
  <c r="AB12" i="64" s="1"/>
  <c r="X13" i="64"/>
  <c r="AB13" i="64" s="1"/>
  <c r="AA17" i="64"/>
  <c r="W10" i="64"/>
  <c r="S10" i="64"/>
  <c r="O10" i="64"/>
  <c r="K10" i="64"/>
  <c r="G10" i="64"/>
  <c r="W9" i="64"/>
  <c r="S9" i="64"/>
  <c r="O9" i="64"/>
  <c r="K9" i="64"/>
  <c r="G9" i="64"/>
  <c r="W8" i="64"/>
  <c r="S8" i="64"/>
  <c r="O8" i="64"/>
  <c r="K8" i="64"/>
  <c r="G8" i="64"/>
  <c r="X8" i="64" l="1"/>
  <c r="X10" i="64"/>
  <c r="AB10" i="64" s="1"/>
  <c r="X9" i="64"/>
  <c r="AB9" i="64" s="1"/>
  <c r="K17" i="64"/>
  <c r="S17" i="64"/>
  <c r="O17" i="64"/>
  <c r="G17" i="64"/>
  <c r="W17" i="64"/>
  <c r="AB8" i="64"/>
  <c r="X17" i="64" l="1"/>
  <c r="AB17" i="64"/>
  <c r="K16" i="40"/>
  <c r="I16" i="40"/>
  <c r="J16" i="40"/>
  <c r="E16" i="40"/>
  <c r="F16" i="40"/>
  <c r="G16" i="40"/>
  <c r="H16" i="40"/>
  <c r="D16" i="40"/>
  <c r="C40" i="61"/>
  <c r="F11" i="61"/>
  <c r="F10" i="61"/>
  <c r="F9" i="61"/>
  <c r="F8" i="61"/>
  <c r="F7" i="61"/>
  <c r="F12" i="61" l="1"/>
  <c r="Q20" i="56" l="1"/>
  <c r="N20" i="56"/>
  <c r="K20" i="56"/>
  <c r="H20" i="56"/>
  <c r="R20" i="56" s="1"/>
  <c r="Q11" i="56"/>
  <c r="Q10" i="56"/>
  <c r="N11" i="56"/>
  <c r="N10" i="56"/>
  <c r="K11" i="56"/>
  <c r="K10" i="56"/>
  <c r="H11" i="56"/>
  <c r="R11" i="56" s="1"/>
  <c r="H10" i="56"/>
  <c r="R10" i="56" s="1"/>
  <c r="V20" i="56" l="1"/>
  <c r="V11" i="56"/>
  <c r="V10" i="56"/>
  <c r="F21" i="61" l="1"/>
  <c r="S10" i="49"/>
  <c r="S9" i="49"/>
  <c r="P10" i="49"/>
  <c r="P9" i="49"/>
  <c r="M10" i="49"/>
  <c r="M9" i="49"/>
  <c r="J10" i="49"/>
  <c r="J9" i="49"/>
  <c r="G10" i="49"/>
  <c r="T10" i="49" s="1"/>
  <c r="G9" i="49"/>
  <c r="T9" i="49" s="1"/>
  <c r="X10" i="49" l="1"/>
  <c r="X9" i="49"/>
  <c r="U22" i="56" l="1"/>
  <c r="Q21" i="56"/>
  <c r="Q19" i="56"/>
  <c r="Q18" i="56"/>
  <c r="Q17" i="56"/>
  <c r="N21" i="56"/>
  <c r="N19" i="56"/>
  <c r="N18" i="56"/>
  <c r="N17" i="56"/>
  <c r="K21" i="56"/>
  <c r="K19" i="56"/>
  <c r="K18" i="56"/>
  <c r="K17" i="56"/>
  <c r="H21" i="56"/>
  <c r="R21" i="56" s="1"/>
  <c r="H19" i="56"/>
  <c r="R19" i="56" s="1"/>
  <c r="H18" i="56"/>
  <c r="R18" i="56" s="1"/>
  <c r="H17" i="56"/>
  <c r="R17" i="56" s="1"/>
  <c r="U13" i="56"/>
  <c r="N12" i="56"/>
  <c r="N9" i="56"/>
  <c r="Q12" i="56"/>
  <c r="Q9" i="56"/>
  <c r="Q8" i="56"/>
  <c r="N8" i="56"/>
  <c r="K12" i="56"/>
  <c r="K9" i="56"/>
  <c r="K8" i="56"/>
  <c r="H9" i="56"/>
  <c r="R9" i="56" s="1"/>
  <c r="H12" i="56"/>
  <c r="H8" i="56"/>
  <c r="R8" i="56" s="1"/>
  <c r="D48" i="61"/>
  <c r="F19" i="61"/>
  <c r="F20" i="61"/>
  <c r="F22" i="61"/>
  <c r="F18" i="61"/>
  <c r="R12" i="56" l="1"/>
  <c r="V8" i="56"/>
  <c r="V12" i="56"/>
  <c r="V18" i="56"/>
  <c r="V9" i="56"/>
  <c r="V19" i="56"/>
  <c r="U25" i="56"/>
  <c r="V21" i="56"/>
  <c r="F23" i="61"/>
  <c r="D50" i="61" s="1"/>
  <c r="K13" i="56"/>
  <c r="H22" i="56"/>
  <c r="K22" i="56"/>
  <c r="Q13" i="56"/>
  <c r="N22" i="56"/>
  <c r="N13" i="56"/>
  <c r="Q22" i="56"/>
  <c r="H13" i="56"/>
  <c r="R13" i="56" l="1"/>
  <c r="N25" i="56"/>
  <c r="K25" i="56"/>
  <c r="Q25" i="56"/>
  <c r="H25" i="56"/>
  <c r="V17" i="56"/>
  <c r="V22" i="56" s="1"/>
  <c r="R22" i="56"/>
  <c r="V13" i="56"/>
  <c r="R25" i="56" l="1"/>
  <c r="V25" i="56"/>
  <c r="S11" i="49" l="1"/>
  <c r="S12" i="49"/>
  <c r="P11" i="49"/>
  <c r="P12" i="49"/>
  <c r="M11" i="49"/>
  <c r="M12" i="49"/>
  <c r="J11" i="49"/>
  <c r="T11" i="49" s="1"/>
  <c r="J12" i="49"/>
  <c r="G12" i="49"/>
  <c r="G8" i="49"/>
  <c r="T12" i="49" l="1"/>
  <c r="J8" i="49"/>
  <c r="W13" i="49"/>
  <c r="W21" i="49" s="1"/>
  <c r="M8" i="49" l="1"/>
  <c r="P8" i="49" l="1"/>
  <c r="X11" i="49"/>
  <c r="X12" i="49"/>
  <c r="J13" i="49"/>
  <c r="H21" i="49" s="1"/>
  <c r="M13" i="49"/>
  <c r="K21" i="49" s="1"/>
  <c r="V13" i="49"/>
  <c r="V21" i="49" s="1"/>
  <c r="G13" i="49"/>
  <c r="E21" i="49" s="1"/>
  <c r="M10" i="59"/>
  <c r="N10" i="59" s="1"/>
  <c r="J8" i="59"/>
  <c r="M8" i="59" s="1"/>
  <c r="P13" i="49" l="1"/>
  <c r="N21" i="49" s="1"/>
  <c r="N8" i="59"/>
  <c r="S8" i="49" l="1"/>
  <c r="T8" i="49" s="1"/>
  <c r="S13" i="49" l="1"/>
  <c r="Q21" i="49" s="1"/>
  <c r="D25" i="2"/>
  <c r="D24" i="2"/>
  <c r="Q17" i="2"/>
  <c r="Q16" i="2"/>
  <c r="Q14" i="2"/>
  <c r="Q13" i="2"/>
  <c r="Q11" i="2"/>
  <c r="T7" i="2"/>
  <c r="T6" i="2"/>
  <c r="T5" i="2"/>
  <c r="T4" i="2"/>
  <c r="Q4" i="2"/>
  <c r="Q3" i="2"/>
  <c r="Q2" i="2"/>
  <c r="L13" i="3"/>
  <c r="J13" i="3"/>
  <c r="I13" i="3"/>
  <c r="I14" i="3" s="1"/>
  <c r="H13" i="3"/>
  <c r="F13" i="3"/>
  <c r="E13" i="3"/>
  <c r="D13" i="3"/>
  <c r="M7" i="3"/>
  <c r="K7" i="3"/>
  <c r="K8" i="3" s="1"/>
  <c r="I7" i="3"/>
  <c r="G7" i="3"/>
  <c r="G8" i="3" s="1"/>
  <c r="E7" i="3"/>
  <c r="K4" i="3"/>
  <c r="B7" i="7"/>
  <c r="L5" i="7"/>
  <c r="J5" i="7"/>
  <c r="H5" i="7"/>
  <c r="D5" i="7"/>
  <c r="B5" i="7"/>
  <c r="K4" i="7" s="1"/>
  <c r="F4" i="7"/>
  <c r="I3" i="7"/>
  <c r="F3" i="7"/>
  <c r="E11" i="11"/>
  <c r="M9" i="11" s="1"/>
  <c r="S9" i="11" s="1"/>
  <c r="K10" i="11"/>
  <c r="K9" i="11"/>
  <c r="L9" i="11" s="1"/>
  <c r="K8" i="11"/>
  <c r="L7" i="11"/>
  <c r="K7" i="11"/>
  <c r="K6" i="11"/>
  <c r="L6" i="11" s="1"/>
  <c r="K5" i="11"/>
  <c r="L5" i="11" s="1"/>
  <c r="K4" i="11"/>
  <c r="K3" i="11"/>
  <c r="H9" i="10"/>
  <c r="I9" i="10" s="1"/>
  <c r="J9" i="10" s="1"/>
  <c r="H8" i="10"/>
  <c r="H7" i="10"/>
  <c r="I7" i="10" s="1"/>
  <c r="H6" i="10"/>
  <c r="H5" i="10"/>
  <c r="I5" i="10" s="1"/>
  <c r="J5" i="10" s="1"/>
  <c r="H4" i="10"/>
  <c r="J3" i="10"/>
  <c r="K3" i="10" s="1"/>
  <c r="H3" i="10"/>
  <c r="J2" i="10"/>
  <c r="H2" i="10"/>
  <c r="M3" i="11" l="1"/>
  <c r="R3" i="11" s="1"/>
  <c r="M7" i="11"/>
  <c r="R7" i="11" s="1"/>
  <c r="M8" i="11"/>
  <c r="R8" i="11" s="1"/>
  <c r="C3" i="7"/>
  <c r="G3" i="7"/>
  <c r="K3" i="7"/>
  <c r="K5" i="7" s="1"/>
  <c r="I4" i="7"/>
  <c r="S3" i="11"/>
  <c r="M6" i="11"/>
  <c r="R6" i="11" s="1"/>
  <c r="E8" i="3"/>
  <c r="H14" i="3"/>
  <c r="T2" i="2"/>
  <c r="H10" i="10"/>
  <c r="M4" i="11"/>
  <c r="R4" i="11" s="1"/>
  <c r="M5" i="11"/>
  <c r="C4" i="7"/>
  <c r="K9" i="10"/>
  <c r="J7" i="10"/>
  <c r="K7" i="10" s="1"/>
  <c r="I8" i="3"/>
  <c r="K9" i="3"/>
  <c r="K2" i="10"/>
  <c r="L3" i="11"/>
  <c r="L4" i="11"/>
  <c r="S6" i="11"/>
  <c r="L8" i="11"/>
  <c r="I5" i="7"/>
  <c r="K5" i="10"/>
  <c r="R9" i="11"/>
  <c r="K11" i="11"/>
  <c r="N3" i="11" s="1"/>
  <c r="C5" i="7"/>
  <c r="G4" i="7"/>
  <c r="G5" i="7" s="1"/>
  <c r="F5" i="7" s="1"/>
  <c r="T3" i="2"/>
  <c r="I4" i="3"/>
  <c r="G4" i="3"/>
  <c r="E4" i="3" s="1"/>
  <c r="M4" i="3"/>
  <c r="T8" i="2" l="1"/>
  <c r="S4" i="11"/>
  <c r="R5" i="11"/>
  <c r="S5" i="11"/>
  <c r="U3" i="11"/>
  <c r="T3" i="11"/>
  <c r="O3" i="11"/>
  <c r="N8" i="11"/>
  <c r="N10" i="11"/>
  <c r="N7" i="11"/>
  <c r="N9" i="11"/>
  <c r="N5" i="11"/>
  <c r="N6" i="11"/>
  <c r="I9" i="3"/>
  <c r="G9" i="3" s="1"/>
  <c r="E9" i="3" s="1"/>
  <c r="M8" i="3" s="1"/>
  <c r="N4" i="11"/>
  <c r="T4" i="11" l="1"/>
  <c r="U4" i="11"/>
  <c r="O4" i="11"/>
  <c r="V3" i="11"/>
  <c r="Q3" i="11"/>
  <c r="P3" i="11"/>
  <c r="U7" i="11"/>
  <c r="T7" i="11"/>
  <c r="S7" i="11" s="1"/>
  <c r="O7" i="11"/>
  <c r="T8" i="11"/>
  <c r="S8" i="11" s="1"/>
  <c r="O8" i="11"/>
  <c r="U8" i="11"/>
  <c r="U6" i="11"/>
  <c r="T6" i="11"/>
  <c r="M10" i="11"/>
  <c r="U10" i="11"/>
  <c r="T10" i="11"/>
  <c r="N11" i="11"/>
  <c r="U9" i="11"/>
  <c r="T9" i="11"/>
  <c r="O9" i="11"/>
  <c r="T5" i="11"/>
  <c r="U5" i="11"/>
  <c r="I117" i="20"/>
  <c r="I122" i="20" s="1"/>
  <c r="H117" i="20"/>
  <c r="H122" i="20" s="1"/>
  <c r="G117" i="20"/>
  <c r="G122" i="20" s="1"/>
  <c r="F117" i="20"/>
  <c r="F122" i="20" s="1"/>
  <c r="E117" i="20"/>
  <c r="E122" i="20" s="1"/>
  <c r="J122" i="20" s="1"/>
  <c r="I116" i="20"/>
  <c r="I121" i="20" s="1"/>
  <c r="I124" i="20" s="1"/>
  <c r="H116" i="20"/>
  <c r="H121" i="20" s="1"/>
  <c r="G116" i="20"/>
  <c r="G121" i="20" s="1"/>
  <c r="F116" i="20"/>
  <c r="F119" i="20" s="1"/>
  <c r="E116" i="20"/>
  <c r="P104" i="20"/>
  <c r="H124" i="20" l="1"/>
  <c r="G124" i="20" s="1"/>
  <c r="U11" i="11"/>
  <c r="T11" i="11"/>
  <c r="L10" i="11"/>
  <c r="L11" i="11" s="1"/>
  <c r="S10" i="11"/>
  <c r="O10" i="11"/>
  <c r="R10" i="11"/>
  <c r="R11" i="11" s="1"/>
  <c r="M11" i="11"/>
  <c r="O11" i="11" s="1"/>
  <c r="S11" i="11"/>
  <c r="J116" i="20"/>
  <c r="I119" i="20"/>
  <c r="H119" i="20" s="1"/>
  <c r="V8" i="11"/>
  <c r="Q8" i="11"/>
  <c r="P8" i="11"/>
  <c r="V4" i="11"/>
  <c r="P4" i="11"/>
  <c r="Q4" i="11"/>
  <c r="J117" i="20"/>
  <c r="E121" i="20"/>
  <c r="J121" i="20" s="1"/>
  <c r="J124" i="20" s="1"/>
  <c r="V9" i="11"/>
  <c r="P9" i="11"/>
  <c r="Q9" i="11"/>
  <c r="G126" i="20"/>
  <c r="H126" i="20"/>
  <c r="H129" i="20" s="1"/>
  <c r="G127" i="20"/>
  <c r="F127" i="20" s="1"/>
  <c r="E127" i="20" s="1"/>
  <c r="E119" i="20"/>
  <c r="F121" i="20"/>
  <c r="F124" i="20" s="1"/>
  <c r="E124" i="20" s="1"/>
  <c r="V7" i="11"/>
  <c r="Q7" i="11"/>
  <c r="P7" i="11"/>
  <c r="X8" i="49"/>
  <c r="X13" i="49" s="1"/>
  <c r="X21" i="49" s="1"/>
  <c r="T13" i="49"/>
  <c r="T21" i="49" s="1"/>
  <c r="G119" i="20"/>
  <c r="J119" i="20"/>
  <c r="F126" i="20" l="1"/>
  <c r="E126" i="20"/>
  <c r="J126" i="20" s="1"/>
  <c r="I126" i="20" s="1"/>
  <c r="G129" i="20"/>
  <c r="F129" i="20" s="1"/>
  <c r="Q10" i="11"/>
  <c r="V10" i="11"/>
  <c r="P10" i="11"/>
  <c r="P99" i="20"/>
  <c r="D99" i="20"/>
  <c r="P98" i="20"/>
  <c r="P97" i="20" s="1"/>
  <c r="O97" i="20" s="1"/>
  <c r="N97" i="20"/>
  <c r="M97" i="20"/>
  <c r="J96" i="20"/>
  <c r="P95" i="20"/>
  <c r="J95" i="20"/>
  <c r="J94" i="20"/>
  <c r="N93" i="20"/>
  <c r="I93" i="20"/>
  <c r="H93" i="20"/>
  <c r="G93" i="20"/>
  <c r="F93" i="20"/>
  <c r="E93" i="20"/>
  <c r="P92" i="20"/>
  <c r="D92" i="20"/>
  <c r="E92" i="20" s="1"/>
  <c r="F92" i="20" s="1"/>
  <c r="P80" i="20"/>
  <c r="P79" i="20" s="1"/>
  <c r="O79" i="20"/>
  <c r="N79" i="20"/>
  <c r="M79" i="20"/>
  <c r="P74" i="20"/>
  <c r="D74" i="20" s="1"/>
  <c r="E74" i="20" s="1"/>
  <c r="P73" i="20"/>
  <c r="P72" i="20"/>
  <c r="D72" i="20" s="1"/>
  <c r="P71" i="20"/>
  <c r="D71" i="20" s="1"/>
  <c r="E71" i="20" s="1"/>
  <c r="J71" i="20" s="1"/>
  <c r="P70" i="20"/>
  <c r="D70" i="20" s="1"/>
  <c r="E70" i="20" s="1"/>
  <c r="O69" i="20"/>
  <c r="N69" i="20"/>
  <c r="M69" i="20"/>
  <c r="I69" i="20"/>
  <c r="H69" i="20"/>
  <c r="G69" i="20"/>
  <c r="F69" i="20"/>
  <c r="P68" i="20"/>
  <c r="D68" i="20" s="1"/>
  <c r="E68" i="20" s="1"/>
  <c r="P67" i="20"/>
  <c r="P66" i="20"/>
  <c r="O65" i="20"/>
  <c r="N65" i="20"/>
  <c r="M65" i="20"/>
  <c r="I65" i="20"/>
  <c r="H65" i="20"/>
  <c r="G65" i="20"/>
  <c r="F65" i="20"/>
  <c r="P64" i="20"/>
  <c r="D64" i="20" s="1"/>
  <c r="E64" i="20" s="1"/>
  <c r="P63" i="20"/>
  <c r="D63" i="20" s="1"/>
  <c r="E63" i="20" s="1"/>
  <c r="J63" i="20" s="1"/>
  <c r="P62" i="20"/>
  <c r="P61" i="20"/>
  <c r="D61" i="20"/>
  <c r="P60" i="20"/>
  <c r="D60" i="20" s="1"/>
  <c r="E60" i="20" s="1"/>
  <c r="O59" i="20"/>
  <c r="N59" i="20"/>
  <c r="M59" i="20"/>
  <c r="I59" i="20"/>
  <c r="H59" i="20"/>
  <c r="G59" i="20"/>
  <c r="P58" i="20"/>
  <c r="P57" i="20"/>
  <c r="D57" i="20" s="1"/>
  <c r="E57" i="20" s="1"/>
  <c r="P56" i="20"/>
  <c r="P55" i="20"/>
  <c r="D55" i="20"/>
  <c r="E55" i="20" s="1"/>
  <c r="P54" i="20"/>
  <c r="P53" i="20"/>
  <c r="D53" i="20" s="1"/>
  <c r="E53" i="20" s="1"/>
  <c r="P52" i="20"/>
  <c r="I52" i="20"/>
  <c r="H52" i="20"/>
  <c r="G52" i="20"/>
  <c r="P51" i="20"/>
  <c r="D51" i="20" s="1"/>
  <c r="P50" i="20"/>
  <c r="P49" i="20"/>
  <c r="D49" i="20" s="1"/>
  <c r="P48" i="20"/>
  <c r="D48" i="20" s="1"/>
  <c r="E48" i="20" s="1"/>
  <c r="J48" i="20" s="1"/>
  <c r="P47" i="20"/>
  <c r="O47" i="20"/>
  <c r="N47" i="20"/>
  <c r="M47" i="20"/>
  <c r="I47" i="20"/>
  <c r="H47" i="20"/>
  <c r="G47" i="20"/>
  <c r="F47" i="20"/>
  <c r="P46" i="20"/>
  <c r="D46" i="20" s="1"/>
  <c r="E46" i="20" s="1"/>
  <c r="P45" i="20"/>
  <c r="D45" i="20" s="1"/>
  <c r="O44" i="20"/>
  <c r="N44" i="20"/>
  <c r="M44" i="20"/>
  <c r="I44" i="20"/>
  <c r="H44" i="20"/>
  <c r="G44" i="20"/>
  <c r="F44" i="20"/>
  <c r="P43" i="20"/>
  <c r="P42" i="20"/>
  <c r="D42" i="20" s="1"/>
  <c r="P41" i="20"/>
  <c r="D41" i="20" s="1"/>
  <c r="P40" i="20"/>
  <c r="P39" i="20"/>
  <c r="P38" i="20"/>
  <c r="P37" i="20"/>
  <c r="D37" i="20" s="1"/>
  <c r="E37" i="20" s="1"/>
  <c r="P36" i="20"/>
  <c r="P35" i="20"/>
  <c r="P34" i="20"/>
  <c r="P33" i="20"/>
  <c r="J32" i="20"/>
  <c r="P31" i="20"/>
  <c r="P30" i="20"/>
  <c r="D30" i="20" s="1"/>
  <c r="O29" i="20"/>
  <c r="N29" i="20"/>
  <c r="M29" i="20"/>
  <c r="I29" i="20"/>
  <c r="H29" i="20"/>
  <c r="G29" i="20"/>
  <c r="P28" i="20"/>
  <c r="D28" i="20" s="1"/>
  <c r="P27" i="20"/>
  <c r="D27" i="20" s="1"/>
  <c r="O26" i="20"/>
  <c r="N26" i="20"/>
  <c r="M26" i="20"/>
  <c r="I26" i="20"/>
  <c r="H26" i="20"/>
  <c r="G26" i="20"/>
  <c r="F26" i="20"/>
  <c r="P25" i="20"/>
  <c r="D25" i="20" s="1"/>
  <c r="P24" i="20"/>
  <c r="D24" i="20"/>
  <c r="E24" i="20" s="1"/>
  <c r="P23" i="20"/>
  <c r="D23" i="20"/>
  <c r="E23" i="20" s="1"/>
  <c r="J23" i="20" s="1"/>
  <c r="P22" i="20"/>
  <c r="D22" i="20"/>
  <c r="E22" i="20" s="1"/>
  <c r="P21" i="20"/>
  <c r="D21" i="20"/>
  <c r="E21" i="20" s="1"/>
  <c r="O20" i="20"/>
  <c r="O19" i="20" s="1"/>
  <c r="N20" i="20"/>
  <c r="M20" i="20"/>
  <c r="I20" i="20"/>
  <c r="H20" i="20"/>
  <c r="G20" i="20"/>
  <c r="F20" i="20"/>
  <c r="N19" i="20"/>
  <c r="P18" i="20"/>
  <c r="P17" i="20"/>
  <c r="P16" i="20"/>
  <c r="P15" i="20"/>
  <c r="P14" i="20"/>
  <c r="P13" i="20"/>
  <c r="D13" i="20" s="1"/>
  <c r="R12" i="20"/>
  <c r="P12" i="20"/>
  <c r="D12" i="20"/>
  <c r="E12" i="20" s="1"/>
  <c r="P11" i="20"/>
  <c r="P10" i="20"/>
  <c r="P9" i="20"/>
  <c r="D9" i="20" s="1"/>
  <c r="C9" i="20"/>
  <c r="P8" i="20"/>
  <c r="D8" i="20" s="1"/>
  <c r="O7" i="20"/>
  <c r="O5" i="20" s="1"/>
  <c r="N7" i="20"/>
  <c r="M7" i="20"/>
  <c r="M5" i="20" s="1"/>
  <c r="I7" i="20"/>
  <c r="I5" i="20" s="1"/>
  <c r="H7" i="20"/>
  <c r="H5" i="20" s="1"/>
  <c r="G7" i="20"/>
  <c r="F7" i="20"/>
  <c r="P6" i="20"/>
  <c r="N5" i="20"/>
  <c r="G5" i="20"/>
  <c r="F2" i="20"/>
  <c r="F61" i="20" s="1"/>
  <c r="G26" i="5"/>
  <c r="F26" i="5"/>
  <c r="E26" i="5"/>
  <c r="D26" i="5"/>
  <c r="C26" i="5"/>
  <c r="G25" i="5"/>
  <c r="F25" i="5"/>
  <c r="G24" i="5"/>
  <c r="F24" i="5"/>
  <c r="G23" i="5"/>
  <c r="F23" i="5"/>
  <c r="E23" i="5"/>
  <c r="D23" i="5"/>
  <c r="C23" i="5"/>
  <c r="G22" i="5"/>
  <c r="F22" i="5"/>
  <c r="E22" i="5"/>
  <c r="D22" i="5"/>
  <c r="C22" i="5"/>
  <c r="G21" i="5"/>
  <c r="F21" i="5"/>
  <c r="E21" i="5"/>
  <c r="D21" i="5"/>
  <c r="C21" i="5"/>
  <c r="G20" i="5"/>
  <c r="F20" i="5"/>
  <c r="E20" i="5"/>
  <c r="D20" i="5"/>
  <c r="C20" i="5"/>
  <c r="H20" i="5" s="1"/>
  <c r="G18" i="5"/>
  <c r="F18" i="5"/>
  <c r="E18" i="5"/>
  <c r="D18" i="5"/>
  <c r="C18" i="5"/>
  <c r="G17" i="5"/>
  <c r="F17" i="5"/>
  <c r="E17" i="5"/>
  <c r="D17" i="5"/>
  <c r="C17" i="5"/>
  <c r="G16" i="5"/>
  <c r="F16" i="5"/>
  <c r="G14" i="5"/>
  <c r="F14" i="5"/>
  <c r="G13" i="5"/>
  <c r="F13" i="5"/>
  <c r="E13" i="5"/>
  <c r="D13" i="5"/>
  <c r="G12" i="5"/>
  <c r="F12" i="5"/>
  <c r="F10" i="5" s="1"/>
  <c r="E10" i="5" s="1"/>
  <c r="D10" i="5"/>
  <c r="D8" i="5"/>
  <c r="C8" i="5"/>
  <c r="H7" i="5"/>
  <c r="H6" i="5"/>
  <c r="C5" i="5"/>
  <c r="C4" i="5"/>
  <c r="D3" i="5"/>
  <c r="C3" i="5"/>
  <c r="G2" i="5"/>
  <c r="F2" i="5"/>
  <c r="E2" i="5"/>
  <c r="D2" i="5" s="1"/>
  <c r="H12" i="5" l="1"/>
  <c r="H25" i="5"/>
  <c r="N100" i="20"/>
  <c r="C2" i="5"/>
  <c r="H4" i="5"/>
  <c r="H21" i="5"/>
  <c r="H23" i="5"/>
  <c r="H24" i="5"/>
  <c r="P65" i="20"/>
  <c r="G92" i="20"/>
  <c r="G79" i="20" s="1"/>
  <c r="F79" i="20"/>
  <c r="E79" i="20" s="1"/>
  <c r="H14" i="5"/>
  <c r="E129" i="20"/>
  <c r="M19" i="20"/>
  <c r="F55" i="20"/>
  <c r="F57" i="20"/>
  <c r="J57" i="20" s="1"/>
  <c r="P69" i="20"/>
  <c r="F37" i="20"/>
  <c r="J37" i="20" s="1"/>
  <c r="P44" i="20"/>
  <c r="J70" i="20"/>
  <c r="J21" i="20"/>
  <c r="E61" i="20"/>
  <c r="J61" i="20" s="1"/>
  <c r="F59" i="20"/>
  <c r="F30" i="20"/>
  <c r="J30" i="20" s="1"/>
  <c r="E30" i="20"/>
  <c r="J60" i="20"/>
  <c r="P29" i="20"/>
  <c r="H2" i="5"/>
  <c r="H5" i="5"/>
  <c r="C10" i="5"/>
  <c r="H13" i="5"/>
  <c r="H18" i="5"/>
  <c r="H22" i="5"/>
  <c r="P7" i="20"/>
  <c r="P5" i="20" s="1"/>
  <c r="J24" i="20"/>
  <c r="P26" i="20"/>
  <c r="F42" i="20"/>
  <c r="E42" i="20" s="1"/>
  <c r="J55" i="20"/>
  <c r="H16" i="5"/>
  <c r="J22" i="20"/>
  <c r="D34" i="20"/>
  <c r="F34" i="20" s="1"/>
  <c r="E34" i="20" s="1"/>
  <c r="J34" i="20" s="1"/>
  <c r="D39" i="20"/>
  <c r="E39" i="20" s="1"/>
  <c r="F41" i="20"/>
  <c r="E41" i="20" s="1"/>
  <c r="J41" i="20" s="1"/>
  <c r="J42" i="20"/>
  <c r="J12" i="20"/>
  <c r="J46" i="20"/>
  <c r="H10" i="5"/>
  <c r="H17" i="5"/>
  <c r="P20" i="20"/>
  <c r="D50" i="20"/>
  <c r="F53" i="20"/>
  <c r="P59" i="20"/>
  <c r="J64" i="20"/>
  <c r="D73" i="20"/>
  <c r="J74" i="20"/>
  <c r="O93" i="20"/>
  <c r="O100" i="20" s="1"/>
  <c r="P94" i="20"/>
  <c r="M93" i="20"/>
  <c r="J93" i="20" s="1"/>
  <c r="D98" i="20"/>
  <c r="E98" i="20" s="1"/>
  <c r="P96" i="20"/>
  <c r="G131" i="20"/>
  <c r="G132" i="20" s="1"/>
  <c r="F131" i="20"/>
  <c r="F132" i="20" s="1"/>
  <c r="E131" i="20"/>
  <c r="E132" i="20" s="1"/>
  <c r="J132" i="20" s="1"/>
  <c r="J129" i="20"/>
  <c r="I129" i="20"/>
  <c r="H131" i="20"/>
  <c r="H132" i="20" s="1"/>
  <c r="J127" i="20"/>
  <c r="I127" i="20"/>
  <c r="H127" i="20"/>
  <c r="I131" i="20"/>
  <c r="I132" i="20" s="1"/>
  <c r="H92" i="20" l="1"/>
  <c r="G10" i="5"/>
  <c r="H27" i="5"/>
  <c r="H8" i="5"/>
  <c r="C27" i="5"/>
  <c r="H26" i="5" s="1"/>
  <c r="J53" i="20"/>
  <c r="F98" i="20"/>
  <c r="J131" i="20"/>
  <c r="P93" i="20"/>
  <c r="P100" i="20"/>
  <c r="M100" i="20"/>
  <c r="G27" i="5" l="1"/>
  <c r="F27" i="5" s="1"/>
  <c r="E27" i="5" s="1"/>
  <c r="D27" i="5" s="1"/>
  <c r="G98" i="20"/>
  <c r="H98" i="20" s="1"/>
  <c r="I98" i="20" l="1"/>
  <c r="J98" i="20" l="1"/>
  <c r="I19" i="20" l="1"/>
  <c r="I75" i="20"/>
  <c r="D6" i="20"/>
  <c r="F6" i="20" s="1"/>
  <c r="F5" i="20" s="1"/>
  <c r="E6" i="20"/>
  <c r="J6" i="20" s="1"/>
  <c r="E8" i="20"/>
  <c r="J8" i="20"/>
  <c r="C81" i="20" s="1"/>
  <c r="E9" i="20"/>
  <c r="J9" i="20"/>
  <c r="C82" i="20" s="1"/>
  <c r="D10" i="20"/>
  <c r="E10" i="20"/>
  <c r="J10" i="20" s="1"/>
  <c r="D11" i="20"/>
  <c r="E11" i="20" s="1"/>
  <c r="C85" i="20"/>
  <c r="I85" i="20" s="1"/>
  <c r="J85" i="20" s="1"/>
  <c r="E13" i="20"/>
  <c r="J13" i="20" s="1"/>
  <c r="C86" i="20" s="1"/>
  <c r="C87" i="20"/>
  <c r="I87" i="20" s="1"/>
  <c r="E25" i="20"/>
  <c r="J25" i="20" s="1"/>
  <c r="J20" i="20" s="1"/>
  <c r="E27" i="20"/>
  <c r="J27" i="20" s="1"/>
  <c r="E28" i="20"/>
  <c r="J28" i="20" s="1"/>
  <c r="E49" i="20"/>
  <c r="J49" i="20" s="1"/>
  <c r="E50" i="20"/>
  <c r="J50" i="20"/>
  <c r="E51" i="20"/>
  <c r="J51" i="20" s="1"/>
  <c r="D31" i="20"/>
  <c r="E31" i="20" s="1"/>
  <c r="J31" i="20" s="1"/>
  <c r="F31" i="20"/>
  <c r="D33" i="20"/>
  <c r="E33" i="20"/>
  <c r="J33" i="20" s="1"/>
  <c r="F33" i="20"/>
  <c r="D35" i="20"/>
  <c r="E35" i="20" s="1"/>
  <c r="J35" i="20" s="1"/>
  <c r="F35" i="20"/>
  <c r="D36" i="20"/>
  <c r="E36" i="20"/>
  <c r="J36" i="20" s="1"/>
  <c r="D38" i="20"/>
  <c r="E38" i="20" s="1"/>
  <c r="F39" i="20"/>
  <c r="J39" i="20" s="1"/>
  <c r="D40" i="20"/>
  <c r="F40" i="20" s="1"/>
  <c r="E40" i="20"/>
  <c r="J40" i="20" s="1"/>
  <c r="D43" i="20"/>
  <c r="F43" i="20" s="1"/>
  <c r="E43" i="20"/>
  <c r="J43" i="20" s="1"/>
  <c r="D54" i="20"/>
  <c r="E54" i="20"/>
  <c r="J54" i="20" s="1"/>
  <c r="F54" i="20"/>
  <c r="D56" i="20"/>
  <c r="E56" i="20" s="1"/>
  <c r="J56" i="20" s="1"/>
  <c r="F56" i="20"/>
  <c r="D58" i="20"/>
  <c r="E58" i="20"/>
  <c r="J58" i="20" s="1"/>
  <c r="F58" i="20"/>
  <c r="I92" i="20"/>
  <c r="J92" i="20" s="1"/>
  <c r="E99" i="20"/>
  <c r="E97" i="20" s="1"/>
  <c r="E100" i="20" s="1"/>
  <c r="F99" i="20"/>
  <c r="G99" i="20" s="1"/>
  <c r="D14" i="20"/>
  <c r="E14" i="20" s="1"/>
  <c r="J14" i="20" s="1"/>
  <c r="D15" i="20"/>
  <c r="E15" i="20" s="1"/>
  <c r="D16" i="20"/>
  <c r="E16" i="20" s="1"/>
  <c r="J16" i="20" s="1"/>
  <c r="D17" i="20"/>
  <c r="E17" i="20"/>
  <c r="J17" i="20" s="1"/>
  <c r="D18" i="20"/>
  <c r="E18" i="20" s="1"/>
  <c r="J18" i="20" s="1"/>
  <c r="E20" i="20"/>
  <c r="E45" i="20"/>
  <c r="E44" i="20" s="1"/>
  <c r="E47" i="20"/>
  <c r="D62" i="20"/>
  <c r="E62" i="20" s="1"/>
  <c r="D66" i="20"/>
  <c r="E66" i="20" s="1"/>
  <c r="D67" i="20"/>
  <c r="E67" i="20" s="1"/>
  <c r="J67" i="20" s="1"/>
  <c r="E72" i="20"/>
  <c r="J72" i="20" s="1"/>
  <c r="E73" i="20"/>
  <c r="E69" i="20"/>
  <c r="F19" i="20"/>
  <c r="F68" i="20"/>
  <c r="J68" i="20" s="1"/>
  <c r="G19" i="20"/>
  <c r="G75" i="20" s="1"/>
  <c r="H19" i="20"/>
  <c r="H75" i="20" s="1"/>
  <c r="H85" i="20"/>
  <c r="M75" i="20"/>
  <c r="M104" i="20" s="1"/>
  <c r="O75" i="20"/>
  <c r="O104" i="20" s="1"/>
  <c r="N75" i="20"/>
  <c r="N104" i="20" s="1"/>
  <c r="P19" i="20"/>
  <c r="P75" i="20" s="1"/>
  <c r="H28" i="5"/>
  <c r="H29" i="5"/>
  <c r="G28" i="5"/>
  <c r="G29" i="5" s="1"/>
  <c r="F28" i="5"/>
  <c r="F29" i="5" s="1"/>
  <c r="E28" i="5"/>
  <c r="E29" i="5" s="1"/>
  <c r="D28" i="5"/>
  <c r="D29" i="5"/>
  <c r="C28" i="5"/>
  <c r="C29" i="5" s="1"/>
  <c r="J73" i="20"/>
  <c r="O5" i="11"/>
  <c r="Q5" i="11" s="1"/>
  <c r="O6" i="11"/>
  <c r="V6" i="11" s="1"/>
  <c r="Q6" i="11"/>
  <c r="P6" i="11"/>
  <c r="V5" i="11"/>
  <c r="B20" i="2"/>
  <c r="C20" i="2"/>
  <c r="M9" i="3"/>
  <c r="M10" i="3"/>
  <c r="M12" i="3" s="1"/>
  <c r="K10" i="3"/>
  <c r="K12" i="3"/>
  <c r="K13" i="3" s="1"/>
  <c r="K14" i="3" s="1"/>
  <c r="K15" i="3" s="1"/>
  <c r="K16" i="3" s="1"/>
  <c r="I15" i="3"/>
  <c r="I16" i="3" s="1"/>
  <c r="G10" i="3"/>
  <c r="G12" i="3"/>
  <c r="G13" i="3" s="1"/>
  <c r="G14" i="3" s="1"/>
  <c r="G15" i="3" s="1"/>
  <c r="G16" i="3" s="1"/>
  <c r="E14" i="3"/>
  <c r="E15" i="3" s="1"/>
  <c r="E16" i="3" s="1"/>
  <c r="L14" i="3"/>
  <c r="L15" i="3" s="1"/>
  <c r="L16" i="3" s="1"/>
  <c r="J14" i="3"/>
  <c r="J15" i="3" s="1"/>
  <c r="J16" i="3" s="1"/>
  <c r="H15" i="3"/>
  <c r="H16" i="3" s="1"/>
  <c r="F14" i="3"/>
  <c r="F15" i="3" s="1"/>
  <c r="F16" i="3" s="1"/>
  <c r="D14" i="3"/>
  <c r="D15" i="3"/>
  <c r="D16" i="3" s="1"/>
  <c r="I10" i="3"/>
  <c r="E10" i="3"/>
  <c r="I8" i="10"/>
  <c r="J8" i="10" s="1"/>
  <c r="K8" i="10" s="1"/>
  <c r="I6" i="10"/>
  <c r="J6" i="10" s="1"/>
  <c r="K6" i="10" s="1"/>
  <c r="I4" i="10"/>
  <c r="J4" i="10" s="1"/>
  <c r="K4" i="10" s="1"/>
  <c r="I10" i="10"/>
  <c r="Q11" i="11" l="1"/>
  <c r="J52" i="20"/>
  <c r="C91" i="20" s="1"/>
  <c r="J47" i="20"/>
  <c r="C89" i="20" s="1"/>
  <c r="I89" i="20" s="1"/>
  <c r="D20" i="2"/>
  <c r="V11" i="11"/>
  <c r="H87" i="20"/>
  <c r="J87" i="20" s="1"/>
  <c r="F97" i="20"/>
  <c r="F100" i="20" s="1"/>
  <c r="F118" i="20" s="1"/>
  <c r="E52" i="20"/>
  <c r="F52" i="20"/>
  <c r="F38" i="20"/>
  <c r="F29" i="20" s="1"/>
  <c r="F75" i="20" s="1"/>
  <c r="F102" i="20" s="1"/>
  <c r="J26" i="20"/>
  <c r="J19" i="20" s="1"/>
  <c r="C88" i="20" s="1"/>
  <c r="J38" i="20"/>
  <c r="J29" i="20" s="1"/>
  <c r="C90" i="20" s="1"/>
  <c r="E29" i="20"/>
  <c r="J66" i="20"/>
  <c r="J65" i="20" s="1"/>
  <c r="E65" i="20"/>
  <c r="H86" i="20"/>
  <c r="I86" i="20"/>
  <c r="J11" i="20"/>
  <c r="C84" i="20" s="1"/>
  <c r="E7" i="20"/>
  <c r="E5" i="20" s="1"/>
  <c r="M13" i="3"/>
  <c r="N12" i="3"/>
  <c r="H91" i="20"/>
  <c r="I91" i="20"/>
  <c r="H89" i="20"/>
  <c r="C80" i="20"/>
  <c r="J62" i="20"/>
  <c r="J59" i="20" s="1"/>
  <c r="E59" i="20"/>
  <c r="E118" i="20" s="1"/>
  <c r="G97" i="20"/>
  <c r="G100" i="20" s="1"/>
  <c r="G118" i="20" s="1"/>
  <c r="H99" i="20"/>
  <c r="C83" i="20"/>
  <c r="J7" i="20"/>
  <c r="J5" i="20" s="1"/>
  <c r="I81" i="20"/>
  <c r="H81" i="20"/>
  <c r="H82" i="20"/>
  <c r="I82" i="20"/>
  <c r="P5" i="11"/>
  <c r="P11" i="11" s="1"/>
  <c r="J45" i="20"/>
  <c r="J44" i="20" s="1"/>
  <c r="E26" i="20"/>
  <c r="E19" i="20" s="1"/>
  <c r="G102" i="20"/>
  <c r="I88" i="20" l="1"/>
  <c r="H88" i="20"/>
  <c r="J88" i="20" s="1"/>
  <c r="J82" i="20"/>
  <c r="J91" i="20"/>
  <c r="M14" i="3"/>
  <c r="N13" i="3"/>
  <c r="J81" i="20"/>
  <c r="I99" i="20"/>
  <c r="H97" i="20"/>
  <c r="I80" i="20"/>
  <c r="H80" i="20"/>
  <c r="J86" i="20"/>
  <c r="J75" i="20"/>
  <c r="E75" i="20"/>
  <c r="E102" i="20" s="1"/>
  <c r="E103" i="20" s="1"/>
  <c r="E104" i="20" s="1"/>
  <c r="I83" i="20"/>
  <c r="H83" i="20"/>
  <c r="I90" i="20"/>
  <c r="H90" i="20"/>
  <c r="J89" i="20"/>
  <c r="I84" i="20"/>
  <c r="H84" i="20"/>
  <c r="J84" i="20" s="1"/>
  <c r="G103" i="20"/>
  <c r="G104" i="20" s="1"/>
  <c r="G123" i="20"/>
  <c r="G128" i="20" s="1"/>
  <c r="F123" i="20"/>
  <c r="F128" i="20"/>
  <c r="F103" i="20"/>
  <c r="F104" i="20" s="1"/>
  <c r="E123" i="20"/>
  <c r="I97" i="20" l="1"/>
  <c r="J99" i="20"/>
  <c r="J97" i="20" s="1"/>
  <c r="J90" i="20"/>
  <c r="J80" i="20"/>
  <c r="J79" i="20" s="1"/>
  <c r="H79" i="20"/>
  <c r="I79" i="20"/>
  <c r="J83" i="20"/>
  <c r="H100" i="20"/>
  <c r="N14" i="3"/>
  <c r="M15" i="3"/>
  <c r="E128" i="20"/>
  <c r="M16" i="3" l="1"/>
  <c r="N16" i="3" s="1"/>
  <c r="N15" i="3"/>
  <c r="J100" i="20"/>
  <c r="J102" i="20" s="1"/>
  <c r="H102" i="20"/>
  <c r="H103" i="20" s="1"/>
  <c r="H118" i="20"/>
  <c r="I100" i="20"/>
  <c r="I102" i="20" l="1"/>
  <c r="I103" i="20" s="1"/>
  <c r="I104" i="20" s="1"/>
  <c r="I118" i="20"/>
  <c r="H123" i="20"/>
  <c r="J118" i="20"/>
  <c r="H104" i="20"/>
  <c r="J103" i="20"/>
  <c r="J104" i="20" s="1"/>
  <c r="H128" i="20" l="1"/>
  <c r="I123" i="20"/>
  <c r="J123" i="20" s="1"/>
  <c r="I128" i="20" l="1"/>
  <c r="J128" i="20"/>
</calcChain>
</file>

<file path=xl/comments1.xml><?xml version="1.0" encoding="utf-8"?>
<comments xmlns="http://schemas.openxmlformats.org/spreadsheetml/2006/main">
  <authors>
    <author>Ernst &amp; Young</author>
  </authors>
  <commentList>
    <comment ref="N12" authorId="0" shapeId="0">
      <text>
        <r>
          <rPr>
            <b/>
            <sz val="8"/>
            <color indexed="81"/>
            <rFont val="Tahoma"/>
            <family val="2"/>
          </rPr>
          <t>50000 registered users</t>
        </r>
      </text>
    </comment>
    <comment ref="O12" authorId="0" shapeId="0">
      <text>
        <r>
          <rPr>
            <b/>
            <sz val="8"/>
            <color indexed="81"/>
            <rFont val="Tahoma"/>
            <family val="2"/>
          </rPr>
          <t>25000 Retail &amp; 100 Corporate Users</t>
        </r>
        <r>
          <rPr>
            <sz val="8"/>
            <color indexed="81"/>
            <rFont val="Tahoma"/>
            <family val="2"/>
          </rPr>
          <t xml:space="preserve">
</t>
        </r>
      </text>
    </comment>
    <comment ref="N13" authorId="0" shapeId="0">
      <text>
        <r>
          <rPr>
            <b/>
            <sz val="8"/>
            <color indexed="81"/>
            <rFont val="Tahoma"/>
            <family val="2"/>
          </rPr>
          <t>Enterprisewide</t>
        </r>
      </text>
    </comment>
    <comment ref="O13" authorId="0" shapeId="0">
      <text>
        <r>
          <rPr>
            <b/>
            <sz val="8"/>
            <color indexed="81"/>
            <rFont val="Tahoma"/>
            <family val="2"/>
          </rPr>
          <t xml:space="preserve">50000 users
</t>
        </r>
      </text>
    </comment>
    <comment ref="M17" authorId="0" shapeId="0">
      <text>
        <r>
          <rPr>
            <b/>
            <sz val="8"/>
            <color indexed="81"/>
            <rFont val="Tahoma"/>
            <family val="2"/>
          </rPr>
          <t>Rs 31,26,043/- is the cost for "tools to ensure no changes are done to audit logs</t>
        </r>
      </text>
    </comment>
    <comment ref="N17" authorId="0" shapeId="0">
      <text>
        <r>
          <rPr>
            <b/>
            <sz val="8"/>
            <color indexed="81"/>
            <rFont val="Tahoma"/>
            <family val="2"/>
          </rPr>
          <t>Tools to ensure no changes are done to audit logs Rs 33,13,697/-</t>
        </r>
      </text>
    </comment>
    <comment ref="M24" authorId="0" shapeId="0">
      <text>
        <r>
          <rPr>
            <b/>
            <sz val="8"/>
            <color indexed="81"/>
            <rFont val="Tahoma"/>
            <family val="2"/>
          </rPr>
          <t>Included in EMS server</t>
        </r>
      </text>
    </comment>
    <comment ref="O24" authorId="0" shapeId="0">
      <text>
        <r>
          <rPr>
            <b/>
            <sz val="8"/>
            <color indexed="81"/>
            <rFont val="Tahoma"/>
            <family val="2"/>
          </rPr>
          <t xml:space="preserve">Included in EMS server          </t>
        </r>
      </text>
    </comment>
    <comment ref="N30" authorId="0" shapeId="0">
      <text>
        <r>
          <rPr>
            <b/>
            <sz val="8"/>
            <color indexed="81"/>
            <rFont val="Tahoma"/>
            <family val="2"/>
          </rPr>
          <t xml:space="preserve">No branch servers
</t>
        </r>
      </text>
    </comment>
    <comment ref="M52" authorId="0" shapeId="0">
      <text>
        <r>
          <rPr>
            <b/>
            <sz val="8"/>
            <color indexed="81"/>
            <rFont val="Tahoma"/>
            <family val="2"/>
          </rPr>
          <t>inclusive of implementation cost at naps</t>
        </r>
      </text>
    </comment>
    <comment ref="N52" authorId="0" shapeId="0">
      <text>
        <r>
          <rPr>
            <b/>
            <sz val="8"/>
            <color indexed="81"/>
            <rFont val="Tahoma"/>
            <family val="2"/>
          </rPr>
          <t>inclusive of implementation cost at naps</t>
        </r>
      </text>
    </comment>
    <comment ref="O52" authorId="0" shapeId="0">
      <text>
        <r>
          <rPr>
            <b/>
            <sz val="8"/>
            <color indexed="81"/>
            <rFont val="Tahoma"/>
            <family val="2"/>
          </rPr>
          <t>inclusive of implementation cost at naps</t>
        </r>
      </text>
    </comment>
    <comment ref="P52" authorId="0" shapeId="0">
      <text>
        <r>
          <rPr>
            <b/>
            <sz val="8"/>
            <color indexed="81"/>
            <rFont val="Tahoma"/>
            <family val="2"/>
          </rPr>
          <t>inclusive of implementation cost at naps</t>
        </r>
      </text>
    </comment>
    <comment ref="O61" authorId="0" shapeId="0">
      <text>
        <r>
          <rPr>
            <b/>
            <sz val="8"/>
            <color indexed="81"/>
            <rFont val="Tahoma"/>
            <family val="2"/>
          </rPr>
          <t>Including cbs version upgrades</t>
        </r>
      </text>
    </comment>
    <comment ref="O62" authorId="0" shapeId="0">
      <text>
        <r>
          <rPr>
            <b/>
            <sz val="8"/>
            <color indexed="81"/>
            <rFont val="Tahoma"/>
            <family val="2"/>
          </rPr>
          <t xml:space="preserve">Including cbs version upgrades of Rs 24,55,442 </t>
        </r>
      </text>
    </comment>
    <comment ref="B94" authorId="0" shapeId="0">
      <text>
        <r>
          <rPr>
            <b/>
            <sz val="8"/>
            <color indexed="81"/>
            <rFont val="Tahoma"/>
            <family val="2"/>
          </rPr>
          <t xml:space="preserve">in CBI for 117 </t>
        </r>
      </text>
    </comment>
    <comment ref="B96" authorId="0" shapeId="0">
      <text>
        <r>
          <rPr>
            <b/>
            <sz val="8"/>
            <color indexed="81"/>
            <rFont val="Tahoma"/>
            <family val="2"/>
          </rPr>
          <t>for CBI the actual number of branches i.e. 1725 branches and 50 additional b branches were considered for bandwidth
Yr 1- 9 MBPS, YR 2-24 MBPS, YR 3 -24 MBPS, YR 4 -24 MBPS &amp; YR 5 - 24 MBPS</t>
        </r>
      </text>
    </comment>
  </commentList>
</comments>
</file>

<file path=xl/sharedStrings.xml><?xml version="1.0" encoding="utf-8"?>
<sst xmlns="http://schemas.openxmlformats.org/spreadsheetml/2006/main" count="757" uniqueCount="454">
  <si>
    <t>Item Description</t>
  </si>
  <si>
    <t>Quantity</t>
  </si>
  <si>
    <t>Year 1</t>
  </si>
  <si>
    <t>Year 2</t>
  </si>
  <si>
    <t>Year 3</t>
  </si>
  <si>
    <t>Year4</t>
  </si>
  <si>
    <t>Year5</t>
  </si>
  <si>
    <t xml:space="preserve"> </t>
  </si>
  <si>
    <t xml:space="preserve">IP Phone </t>
  </si>
  <si>
    <t>Total</t>
  </si>
  <si>
    <t>Support  Server &amp; Storage</t>
  </si>
  <si>
    <t>Co-hosting DC &amp; DRC for 10 + 5 Racks</t>
  </si>
  <si>
    <t>Bandwidth</t>
  </si>
  <si>
    <t>Oracle ATS</t>
  </si>
  <si>
    <t>Call manager</t>
  </si>
  <si>
    <t>Total (One time + recurring)</t>
  </si>
  <si>
    <t>Hardware</t>
  </si>
  <si>
    <t xml:space="preserve">Software </t>
  </si>
  <si>
    <t>Training</t>
  </si>
  <si>
    <t>Branch peripheral</t>
  </si>
  <si>
    <t xml:space="preserve">Note </t>
  </si>
  <si>
    <t>The cost is including the depreciation and Tax benefit on the hardware</t>
  </si>
  <si>
    <t>10% contingency</t>
  </si>
  <si>
    <t>Total project cost over 5 years period</t>
  </si>
  <si>
    <t xml:space="preserve">The cost are based on estimates </t>
  </si>
  <si>
    <t>Figures in crores</t>
  </si>
  <si>
    <t>Number of branches</t>
  </si>
  <si>
    <t>Baroda Uttar Pradesh Gramin Bank</t>
  </si>
  <si>
    <t>Baroda Rajasthan Gramin Bank</t>
  </si>
  <si>
    <t>Baroda Gujarat Gramin Bank</t>
  </si>
  <si>
    <t>Nainital Almora Kshetriya Gramin Bank</t>
  </si>
  <si>
    <t>Jhabua - Dhar Gramin Kshetriya Bank</t>
  </si>
  <si>
    <t>Rural</t>
  </si>
  <si>
    <t>Semi - urban</t>
  </si>
  <si>
    <t>Urban</t>
  </si>
  <si>
    <t xml:space="preserve">Proposed Back offices </t>
  </si>
  <si>
    <t>Regional Offices</t>
  </si>
  <si>
    <t>Head offices</t>
  </si>
  <si>
    <t>PC per office / branch</t>
  </si>
  <si>
    <t>Total PC requirement</t>
  </si>
  <si>
    <t>Total PC Requirement</t>
  </si>
  <si>
    <t>PCs (PIV / Celeron / Core 2 Duo Processor with Min 512 MB RAM,  Min 40 GB hard disk capacity)</t>
  </si>
  <si>
    <t>Printers</t>
  </si>
  <si>
    <t>Dot Matrix Printer</t>
  </si>
  <si>
    <t>Line printer</t>
  </si>
  <si>
    <t>Passbook printer</t>
  </si>
  <si>
    <t>Scanner</t>
  </si>
  <si>
    <t>Available</t>
  </si>
  <si>
    <t>PCs</t>
  </si>
  <si>
    <t xml:space="preserve">Printers </t>
  </si>
  <si>
    <t>Total Requirement</t>
  </si>
  <si>
    <t>Incremental requirement</t>
  </si>
  <si>
    <t>Laser Printer</t>
  </si>
  <si>
    <t>Peripherals Available at the RRBs</t>
  </si>
  <si>
    <t>Number of Annual transactions</t>
  </si>
  <si>
    <t>30% transactions presumed to be cash transactions</t>
  </si>
  <si>
    <t>Vikas Bhawan, Allahabad</t>
  </si>
  <si>
    <t>Sardarshahar Churu</t>
  </si>
  <si>
    <t>Godhra</t>
  </si>
  <si>
    <t>Haldwani</t>
  </si>
  <si>
    <t>Jhabua</t>
  </si>
  <si>
    <t>Daily cash withdrawal txn volume</t>
  </si>
  <si>
    <t>Leased Arrangement for Onsite ATMs with site will make sense as the cost of setting up and maintaining the ATM, will make the ownership option unviable with current txn volumes;( Lease option - Rate @ Rs.9 per txn) - Ownership option makes sense only in case number of transactions is more than 150 per day per ATM</t>
  </si>
  <si>
    <t>Transactions are expected to grow at 20% per annum from current volumes and the costs will change accordingly</t>
  </si>
  <si>
    <t>Year 4</t>
  </si>
  <si>
    <t>Year 5</t>
  </si>
  <si>
    <t>Txns per day</t>
  </si>
  <si>
    <t>Costs in leased model</t>
  </si>
  <si>
    <t>Transaction data / Calculation of costs for ATMs</t>
  </si>
  <si>
    <t>ATM Costs</t>
  </si>
  <si>
    <t>Particulars</t>
  </si>
  <si>
    <t>#</t>
  </si>
  <si>
    <t xml:space="preserve">Cash withdrawals (Assumed to be 30% of the annual txn volume) </t>
  </si>
  <si>
    <t>One-thirds of the daily cash withdrawal txn volume expected to move to ATMs</t>
  </si>
  <si>
    <t>First Year costs for leased option@ Rs.9 per txn with current volumes</t>
  </si>
  <si>
    <t xml:space="preserve">Top potential txn Volume branch to be considered from each RRB for ATM opening </t>
  </si>
  <si>
    <t>Annual Txn volume of chosen branches</t>
  </si>
  <si>
    <t>Assumptions</t>
  </si>
  <si>
    <t>Basis of Apportionment amongst RRBs</t>
  </si>
  <si>
    <t xml:space="preserve">% age </t>
  </si>
  <si>
    <t>Actual Number of branches feasible for VSAT in each RRB</t>
  </si>
  <si>
    <t>Cabling and rack cost per branch @ Rs. 20000</t>
  </si>
  <si>
    <t>Software Licenses - AML</t>
  </si>
  <si>
    <t>Approximate cost for available solutions in market</t>
  </si>
  <si>
    <t xml:space="preserve">Network &amp; Security components at DC + DRC </t>
  </si>
  <si>
    <t>Actual number of Dot matrix printers bought by each RRB; that is requirement minus reusable peripherals</t>
  </si>
  <si>
    <t>Feasibility study is not in place for network connectivity; however, rural branches are presumed to have VSAT primary connections in the cost estimates</t>
  </si>
  <si>
    <t>132 column printer</t>
  </si>
  <si>
    <t>Dot Matrix (one more 80 column printer envisaged for semi-urban and urban branches for FD and DD printing) - (176+ 62 = 238)</t>
  </si>
  <si>
    <t>Network (Routers, VSAT equipment, Switches at Branches, Structured cabling and Racks at Branches, implementation cost of network and security at DC and DRS, WAN Implementation, Network and security components at DC and DRS</t>
  </si>
  <si>
    <t>Hardware (Servers+Storage+SAN Switches + 3 Years Warranty at DC and DRC + Implementation)</t>
  </si>
  <si>
    <t>Software Licenses (AML, Mobile Banking, Oracle)</t>
  </si>
  <si>
    <t>Implementation costs for pilot branches</t>
  </si>
  <si>
    <t>Implementation costs for post pilot phase</t>
  </si>
  <si>
    <t>Laser Printer (1 each at 12 ROs, 5 HO and 4 back offices)</t>
  </si>
  <si>
    <t>Branch Peripherals (IP Telephony, PCs, Printers and Scanners at branches / RO/ HO, )</t>
  </si>
  <si>
    <t>Recurring / Revenue Expenditure</t>
  </si>
  <si>
    <t>Support costs for Network components</t>
  </si>
  <si>
    <t>Support costs for Hardware</t>
  </si>
  <si>
    <t>ATS for Application Licenses</t>
  </si>
  <si>
    <t>ATS for AML Application</t>
  </si>
  <si>
    <t>Facilities Management</t>
  </si>
  <si>
    <t>Total Costs</t>
  </si>
  <si>
    <t>Add</t>
  </si>
  <si>
    <t>10% Contingency</t>
  </si>
  <si>
    <t>ATS for Mobile Banking Application</t>
  </si>
  <si>
    <t>FM Costs includes facilities management people and costs for managed services</t>
  </si>
  <si>
    <t>Total Budgeted Costs</t>
  </si>
  <si>
    <t>Support cost for Router + Switches</t>
  </si>
  <si>
    <t>Support for VSAT</t>
  </si>
  <si>
    <t>Support for Network &amp; Security at DC and DRC</t>
  </si>
  <si>
    <t>Capital Expenditure</t>
  </si>
  <si>
    <t>CBS application</t>
  </si>
  <si>
    <t>Branch switches with 3 years warranty @ Rs. 15000</t>
  </si>
  <si>
    <t>The costs for gensets and solar panels have not been included in the above estimates</t>
  </si>
  <si>
    <t>Software and deliverable</t>
  </si>
  <si>
    <t>Non depreciable cost</t>
  </si>
  <si>
    <t>Depreciation</t>
  </si>
  <si>
    <t>Hardware Cost</t>
  </si>
  <si>
    <t>Software and Deliverables Cost</t>
  </si>
  <si>
    <t>Non Depreciable Cost</t>
  </si>
  <si>
    <t>Net Book value</t>
  </si>
  <si>
    <t>Hardware cost</t>
  </si>
  <si>
    <t>Software cost</t>
  </si>
  <si>
    <t>Non depreciable amount</t>
  </si>
  <si>
    <t>Yr1</t>
  </si>
  <si>
    <t>Yr2</t>
  </si>
  <si>
    <t>Yr3</t>
  </si>
  <si>
    <t>Yr4</t>
  </si>
  <si>
    <t>Yr5</t>
  </si>
  <si>
    <t>Tax benefit</t>
  </si>
  <si>
    <t>Net Cost</t>
  </si>
  <si>
    <t xml:space="preserve">ATS on CBS solution </t>
  </si>
  <si>
    <t>No. of branches</t>
  </si>
  <si>
    <t>One Time Cost</t>
  </si>
  <si>
    <t>Rate</t>
  </si>
  <si>
    <t>Software Licenses - ALM</t>
  </si>
  <si>
    <t>Year</t>
  </si>
  <si>
    <t>Approx no of branches</t>
  </si>
  <si>
    <t>1000 branches</t>
  </si>
  <si>
    <t>Monkey Cage</t>
  </si>
  <si>
    <t>Recurring Cost</t>
  </si>
  <si>
    <t>ATS for ALM Application</t>
  </si>
  <si>
    <t xml:space="preserve">Mobile banking solution is under procurement by Central Bank of India; CBI plans to procure an enterprise wide license for the same; </t>
  </si>
  <si>
    <t>No. of branches as per RFP</t>
  </si>
  <si>
    <t>No. of vsat branches</t>
  </si>
  <si>
    <t>No. of non vsat branches</t>
  </si>
  <si>
    <t>No. of monkey cages</t>
  </si>
  <si>
    <t>No. of training batches</t>
  </si>
  <si>
    <t>No of users</t>
  </si>
  <si>
    <t>Rural branches - 1500 in number presumed to have VSAT connectivity</t>
  </si>
  <si>
    <t>No.</t>
  </si>
  <si>
    <t>Sr.</t>
  </si>
  <si>
    <t>Name of RRB</t>
  </si>
  <si>
    <t>EXTN. COUNTER</t>
  </si>
  <si>
    <t>SETTL. OFFICE</t>
  </si>
  <si>
    <t>UTTAR BIHAR GRAMIN BANK</t>
  </si>
  <si>
    <t>SATPURA NAMADA  KGB</t>
  </si>
  <si>
    <t>UTTARBANGA KGB</t>
  </si>
  <si>
    <t>VIDHARBHA KGB</t>
  </si>
  <si>
    <t>BALLIA KGB</t>
  </si>
  <si>
    <t>SURGUJA KGB</t>
  </si>
  <si>
    <t>HADOTI KGB</t>
  </si>
  <si>
    <t>ETAWAH KGB</t>
  </si>
  <si>
    <t>TOTAL</t>
  </si>
  <si>
    <t>Non Rural</t>
  </si>
  <si>
    <t>Name of RRBs</t>
  </si>
  <si>
    <t xml:space="preserve">State of Operation </t>
  </si>
  <si>
    <t>Total Branches</t>
  </si>
  <si>
    <t>Uttar Bihar Gramin Bank</t>
  </si>
  <si>
    <t>Bihar</t>
  </si>
  <si>
    <t xml:space="preserve">865 (excluding 4 extension counter and 11 satellite offices)    </t>
  </si>
  <si>
    <t>Satpura Namada Kshetriya Gramin Bank</t>
  </si>
  <si>
    <t>Madhya Pradesh</t>
  </si>
  <si>
    <t>347 (excluding 23 satellite offices)</t>
  </si>
  <si>
    <t>Uttarbanga Kshetriya Gramin Bank</t>
  </si>
  <si>
    <t xml:space="preserve">West Bangal </t>
  </si>
  <si>
    <t>119 (excluding 2 extension counter)</t>
  </si>
  <si>
    <t>Vidharbha Kshteriya Gramin Bank</t>
  </si>
  <si>
    <t>Maharashtra</t>
  </si>
  <si>
    <t>Ballia Kshteriya Gramin Bank</t>
  </si>
  <si>
    <t>Uttar Pradesh</t>
  </si>
  <si>
    <t>Surguja Kshteriya Gramin Bank</t>
  </si>
  <si>
    <t>Chhattisgarh</t>
  </si>
  <si>
    <t>Hadoti Kshteriya Gramin Bank</t>
  </si>
  <si>
    <t>Rajasthan</t>
  </si>
  <si>
    <t>84 (excluding 5 extension counter and 18 satellite offices)</t>
  </si>
  <si>
    <t>Etawah Kshteriya Gramin Bank</t>
  </si>
  <si>
    <t xml:space="preserve">Semi Urban </t>
  </si>
  <si>
    <t>Extn Counter</t>
  </si>
  <si>
    <t>Satellite Off</t>
  </si>
  <si>
    <t>Approx No. Rural branches</t>
  </si>
  <si>
    <t>Approx No. non Rural branches</t>
  </si>
  <si>
    <t xml:space="preserve">First year
</t>
  </si>
  <si>
    <t>Second year</t>
  </si>
  <si>
    <t>First year
Rural</t>
  </si>
  <si>
    <t>Second year Rural</t>
  </si>
  <si>
    <t>First year
 Non rural</t>
  </si>
  <si>
    <t>Second year non rural</t>
  </si>
  <si>
    <t>Appro Total no. of branches</t>
  </si>
  <si>
    <t>Percentage</t>
  </si>
  <si>
    <t>TCS</t>
  </si>
  <si>
    <t>WIPRO</t>
  </si>
  <si>
    <t>HP</t>
  </si>
  <si>
    <t>Trade Finance (100 branches)</t>
  </si>
  <si>
    <t>Government Business (200 concurrent users)</t>
  </si>
  <si>
    <t>Enterprise wide</t>
  </si>
  <si>
    <t>Internet Banking</t>
  </si>
  <si>
    <t>Software Licenses - Mobile Banking &amp; SMS Alerts</t>
  </si>
  <si>
    <t>NEFT</t>
  </si>
  <si>
    <t>Language Enabling Tool</t>
  </si>
  <si>
    <t>Audit Tools (DC &amp; DRC- Includes Operating systems, Database systems, Network &amp; Application )</t>
  </si>
  <si>
    <t>Enterprise Mangement System (DC &amp; DR)</t>
  </si>
  <si>
    <t>Data Center</t>
  </si>
  <si>
    <t>Core Banking Server</t>
  </si>
  <si>
    <t>Test &amp; Development / Training / Migration</t>
  </si>
  <si>
    <t>Third Party Applications</t>
  </si>
  <si>
    <t>Helpdesk</t>
  </si>
  <si>
    <t>NOC (5-Seater)</t>
  </si>
  <si>
    <t>Disaster Recovery Site</t>
  </si>
  <si>
    <t>Operating System &amp; Database License</t>
  </si>
  <si>
    <t>Operating System (DC &amp; DR)</t>
  </si>
  <si>
    <t>Database License (DC &amp; DR)</t>
  </si>
  <si>
    <t>Implementation Cost</t>
  </si>
  <si>
    <t>Implementation Cost of other third party applicattions</t>
  </si>
  <si>
    <t>Pilot Implementation (Including OEM support)</t>
  </si>
  <si>
    <t xml:space="preserve">Other Branch Implementation Cost </t>
  </si>
  <si>
    <t>Branch Server</t>
  </si>
  <si>
    <t>Structured Cabling</t>
  </si>
  <si>
    <t>Fast DMP Printer (136 Column)</t>
  </si>
  <si>
    <t>Dot Matrix Printer (80 Column)</t>
  </si>
  <si>
    <t>Pass book Printer</t>
  </si>
  <si>
    <t>Laser printer</t>
  </si>
  <si>
    <t>Anti virus for each desktop</t>
  </si>
  <si>
    <t>Scanners</t>
  </si>
  <si>
    <t>Desktop</t>
  </si>
  <si>
    <t>IP Phone (Advanced)</t>
  </si>
  <si>
    <t>IP Phone (Basic)</t>
  </si>
  <si>
    <t>Security Component DC</t>
  </si>
  <si>
    <t>Security Component DR</t>
  </si>
  <si>
    <t>VSAT</t>
  </si>
  <si>
    <t>Ethernet Switch</t>
  </si>
  <si>
    <t>Branch Router with &lt;= 3 users</t>
  </si>
  <si>
    <t>Branch Router with &gt; 3 users</t>
  </si>
  <si>
    <t>Wall mount rack</t>
  </si>
  <si>
    <t>Network and security components at branches</t>
  </si>
  <si>
    <t>ATS for Internet Banking Application</t>
  </si>
  <si>
    <t>ATS on Trade Finance Aapplication</t>
  </si>
  <si>
    <t>ATS on Government Business Application</t>
  </si>
  <si>
    <t>Assumed @ 12%</t>
  </si>
  <si>
    <t>DC-DR co-hosting charges</t>
  </si>
  <si>
    <t>DC co-hosting charges</t>
  </si>
  <si>
    <t>DR co-hosting charges</t>
  </si>
  <si>
    <t>FM Manpower costs</t>
  </si>
  <si>
    <t>Base Cost</t>
  </si>
  <si>
    <t>Assumed @ 15%</t>
  </si>
  <si>
    <t>Assumed @ 22%</t>
  </si>
  <si>
    <t>AMC for DC -DRS Hardware</t>
  </si>
  <si>
    <t>AMC for DC -DRS Network &amp; Security</t>
  </si>
  <si>
    <t>AMC for Branch periherals</t>
  </si>
  <si>
    <t>AMC for Branch network &amp; security</t>
  </si>
  <si>
    <t xml:space="preserve">DC-DRC-MPLS-PO </t>
  </si>
  <si>
    <t xml:space="preserve">Head Off., R.O &amp; NAPs </t>
  </si>
  <si>
    <t>VSAT  (Yr 1 - 5mbps and yr 2 to yr 5 12 mbps)</t>
  </si>
  <si>
    <t>Product Support</t>
  </si>
  <si>
    <t>Quarterly Health Check</t>
  </si>
  <si>
    <t>Network &amp; security Component DC</t>
  </si>
  <si>
    <t>Network &amp; security Component DR</t>
  </si>
  <si>
    <t>Max</t>
  </si>
  <si>
    <t>Other third party applications</t>
  </si>
  <si>
    <t>Others</t>
  </si>
  <si>
    <t>Network Implementation cost (DC-DR,Branch,HO,RO)</t>
  </si>
  <si>
    <t>Network Implementation cost (NAP)</t>
  </si>
  <si>
    <t>Others (Anti virus for gateway PC, OS for gateway PC, Desktop window client access license</t>
  </si>
  <si>
    <t>CDs and other similar disks for storing branch legacy data</t>
  </si>
  <si>
    <t>Building Interfaces</t>
  </si>
  <si>
    <t>Customization Effort</t>
  </si>
  <si>
    <t>Additional Customization Effort</t>
  </si>
  <si>
    <t>Enterprise wide application cost</t>
  </si>
  <si>
    <t>Additional 10 branch implementation cost</t>
  </si>
  <si>
    <t>1.2.1</t>
  </si>
  <si>
    <t>1.2.2</t>
  </si>
  <si>
    <t>1.2.3</t>
  </si>
  <si>
    <t>1.2.4</t>
  </si>
  <si>
    <t>1.2.5</t>
  </si>
  <si>
    <t>1.2.6</t>
  </si>
  <si>
    <t>1.2.7</t>
  </si>
  <si>
    <t>1.2.8</t>
  </si>
  <si>
    <t>1.2.9</t>
  </si>
  <si>
    <t>1.2.10</t>
  </si>
  <si>
    <t>1.2.11</t>
  </si>
  <si>
    <t>2.1.1</t>
  </si>
  <si>
    <t>2.1.2</t>
  </si>
  <si>
    <t>2.1.3</t>
  </si>
  <si>
    <t>2.1.4</t>
  </si>
  <si>
    <t>2.1.5</t>
  </si>
  <si>
    <t>2.2.1</t>
  </si>
  <si>
    <t>2.2.2</t>
  </si>
  <si>
    <t>13..1</t>
  </si>
  <si>
    <t>13..2</t>
  </si>
  <si>
    <t>Assumed @ 7%</t>
  </si>
  <si>
    <t>CBS application cost per branch Rs 89,733/-</t>
  </si>
  <si>
    <t>As per the number of branches in each RRB</t>
  </si>
  <si>
    <t>Only 43 branches will require the Trade Finance</t>
  </si>
  <si>
    <t>Only 85 branches will require the Govt Business  Application</t>
  </si>
  <si>
    <t>Approximate cost for available solutions in market ( 50,000/- users)</t>
  </si>
  <si>
    <t>850 branches</t>
  </si>
  <si>
    <t>4000 pcs in 850 branches</t>
  </si>
  <si>
    <t>850 printers in 850 branches</t>
  </si>
  <si>
    <t>30 printers in Hos &amp; Ros</t>
  </si>
  <si>
    <t>300 IP phones in major branches</t>
  </si>
  <si>
    <t>50 IP phones in DC,DRC, HO &amp; RO</t>
  </si>
  <si>
    <t>850 antivirus in 850 branches</t>
  </si>
  <si>
    <t>425 monkey cages in select rural branches</t>
  </si>
  <si>
    <t>Rate (INR)</t>
  </si>
  <si>
    <t>Tax Percentage</t>
  </si>
  <si>
    <t>Tax Value</t>
  </si>
  <si>
    <t>Total Amt including Tax (INR)</t>
  </si>
  <si>
    <t>Tax Type</t>
  </si>
  <si>
    <t>Total Amt
 (INR)</t>
  </si>
  <si>
    <t>Implementation cost</t>
  </si>
  <si>
    <t>a.</t>
  </si>
  <si>
    <t>b.</t>
  </si>
  <si>
    <t>c.</t>
  </si>
  <si>
    <t>d.</t>
  </si>
  <si>
    <t>Items</t>
  </si>
  <si>
    <t>Overall</t>
  </si>
  <si>
    <t>Bidder is expected to provide a detailed break up of all products and services that are under the scope of facilities management as part of the technical bid, in the technical bill of materials  i.e. the above format is expected to be replicated for each item to be covered under the scope of facilities management.</t>
  </si>
  <si>
    <t>Any other (please specify)</t>
  </si>
  <si>
    <t>I</t>
  </si>
  <si>
    <t>III</t>
  </si>
  <si>
    <t>II</t>
  </si>
  <si>
    <t>The license type has to be clearly described in the description column</t>
  </si>
  <si>
    <t>Total Amount</t>
  </si>
  <si>
    <t>Effort in Man days</t>
  </si>
  <si>
    <t>Quantity
(man days)</t>
  </si>
  <si>
    <t>Application Cost</t>
  </si>
  <si>
    <t xml:space="preserve">Description </t>
  </si>
  <si>
    <t>Total Interface Building cost</t>
  </si>
  <si>
    <t>Note: The man day effort would be worked out by considering functionality required, the number of lines to be coded involved etc. The same rate will be used for additional customizations as and when required for the tenure of the contract</t>
  </si>
  <si>
    <t>The Bidder can insert additional line items as applicable based on the solution offered in the various tabs</t>
  </si>
  <si>
    <t>The bidder is expected to quote the costs for all items required for fully complying with the requirements of the RFP and the addendums in the respective sections of the price bid.  The prices for the respective sections would be deemed to include all components required to successfully utilise the solution.</t>
  </si>
  <si>
    <t>Interfaces build cost for</t>
  </si>
  <si>
    <t>Important Instructions: All Bidders have to compulsorily adhere to the following:</t>
  </si>
  <si>
    <t>The Bidder may insert additional line items as applicable based on the solution offered in the respective tabs</t>
  </si>
  <si>
    <t>All installation charges for application, database and OS have to be quoted separately, as applicable.</t>
  </si>
  <si>
    <t>The Tax details are to be mentioned separately as per the RFP guidelines.</t>
  </si>
  <si>
    <t>Any Other, (Please specify)</t>
  </si>
  <si>
    <t>Description along with the Version numbers of the licenses</t>
  </si>
  <si>
    <t>Qty</t>
  </si>
  <si>
    <t xml:space="preserve">Type of License </t>
  </si>
  <si>
    <t>Software ATS Costs</t>
  </si>
  <si>
    <t>Cost per man day - Blended rate</t>
  </si>
  <si>
    <t>Total Additional Customization Cost (180 days)</t>
  </si>
  <si>
    <t xml:space="preserve">Additional Customization Effort - For TCO calculation purposes during evaluation the cost will be considered under Year 1. However, the rate should be applicable for the contract period. </t>
  </si>
  <si>
    <t>Blended man-day rate</t>
  </si>
  <si>
    <t xml:space="preserve">Total Additional Customization Effort Cost </t>
  </si>
  <si>
    <t>SUMMARY OF COSTS</t>
  </si>
  <si>
    <t>Base product cost</t>
  </si>
  <si>
    <t>Percentage rate</t>
  </si>
  <si>
    <t>The bidder is expected to specify the type of licences along with the details with respect to quantity/rate/etc, wherever applicable</t>
  </si>
  <si>
    <t>In case the bidder includes/combines any line item as part of any other line item in the commercial bid, then this has to be clearly mentioned in the description indicating the line item which contains the combination</t>
  </si>
  <si>
    <t>Refer to the RFP for the tax details, thus certain Tax information is to be mentioned separately in this Bill of Material. The TAX TYPE and PERCENTAGE should be clearly mentioned in the masked and the unmasked versions of the Bill of Materials.</t>
  </si>
  <si>
    <r>
      <t xml:space="preserve">The Bidders should quote as per the format of Bill of Materials </t>
    </r>
    <r>
      <rPr>
        <b/>
        <sz val="10"/>
        <rFont val="Calibri"/>
        <family val="2"/>
      </rPr>
      <t>ONLY</t>
    </r>
    <r>
      <rPr>
        <sz val="10"/>
        <rFont val="Calibri"/>
        <family val="2"/>
      </rPr>
      <t xml:space="preserve"> and a masked replica of the Bill of Materials should be enclosed in the technical bid.</t>
    </r>
  </si>
  <si>
    <r>
      <t xml:space="preserve">The </t>
    </r>
    <r>
      <rPr>
        <u/>
        <sz val="10"/>
        <rFont val="Calibri"/>
        <family val="2"/>
        <scheme val="minor"/>
      </rPr>
      <t>masked</t>
    </r>
    <r>
      <rPr>
        <sz val="10"/>
        <rFont val="Calibri"/>
        <family val="2"/>
        <scheme val="minor"/>
      </rPr>
      <t xml:space="preserve"> Bill of Materials which would be submitted as part of the Technical Bill of Material should contain </t>
    </r>
    <r>
      <rPr>
        <b/>
        <sz val="10"/>
        <rFont val="Calibri"/>
        <family val="2"/>
        <scheme val="minor"/>
      </rPr>
      <t xml:space="preserve">"XX" </t>
    </r>
    <r>
      <rPr>
        <sz val="10"/>
        <rFont val="Calibri"/>
        <family val="2"/>
        <scheme val="minor"/>
      </rPr>
      <t>for ALL the corresponding commercial values that will be present in the unmasked Bill of Material that will be part of the Commercial submission.</t>
    </r>
  </si>
  <si>
    <t xml:space="preserve">Quantities mentioned in Year 2 should be incremental over Year 1, Year 3 should be incremental over Year 2 and so on. </t>
  </si>
  <si>
    <t>The bidder has to quote for each line item. If any line item is part of the solution proposed in the RFP response, it has to be referenced. If it is not applicable, then the Bidder has to mention Not Applicable (NA).</t>
  </si>
  <si>
    <t xml:space="preserve">Total Amt (INR) </t>
  </si>
  <si>
    <t>Tax Value
(INR)</t>
  </si>
  <si>
    <t>Total Amount including Tax (INR)</t>
  </si>
  <si>
    <r>
      <t xml:space="preserve">Description, </t>
    </r>
    <r>
      <rPr>
        <b/>
        <i/>
        <sz val="11"/>
        <rFont val="Arial"/>
        <family val="2"/>
      </rPr>
      <t>if any</t>
    </r>
  </si>
  <si>
    <r>
      <t xml:space="preserve">Additional Customization Effort - 
</t>
    </r>
    <r>
      <rPr>
        <sz val="11"/>
        <color theme="1" tint="4.9989318521683403E-2"/>
        <rFont val="Arial"/>
        <family val="2"/>
      </rPr>
      <t>The Bidders have to provide the man day rate applicable across the contract period. For the purposes of evaluation this rate is applied across 180 days.</t>
    </r>
  </si>
  <si>
    <t>Total Other Implementation Cost (E)</t>
  </si>
  <si>
    <t>The bidder is expected to quote the costs for all items required for fully complying with the requirements of the RFP and the addenda in the respective sections of the price bid. The prices for the respective sections would be deemed to include all components required to successfully implement and maintain the solution for the contract period.</t>
  </si>
  <si>
    <t>Additional Implementation cost</t>
  </si>
  <si>
    <t>TOTAL COST OF OWNERSHIP (TCO)</t>
  </si>
  <si>
    <t>Software Applications/Solutions for all environments</t>
  </si>
  <si>
    <t>Module 1</t>
  </si>
  <si>
    <t>Module 2</t>
  </si>
  <si>
    <t>Module 4</t>
  </si>
  <si>
    <t>Application 1</t>
  </si>
  <si>
    <t>Application 2</t>
  </si>
  <si>
    <t>Application 3</t>
  </si>
  <si>
    <t>Application 4</t>
  </si>
  <si>
    <t>Module 3</t>
  </si>
  <si>
    <t>Other Applications</t>
  </si>
  <si>
    <t>End to End Data migration cost from existing in house applications</t>
  </si>
  <si>
    <t>Total Other Applications ATS Cost (A2)</t>
  </si>
  <si>
    <t>Total Software ATS Cost (A) (A1+A2)</t>
  </si>
  <si>
    <t>AMC &amp; ATS</t>
  </si>
  <si>
    <t>Total Amount 
(6 years) 
(INR)</t>
  </si>
  <si>
    <t>Software</t>
  </si>
  <si>
    <t>Total Cost (A)</t>
  </si>
  <si>
    <t>Total ATS Cost (A1)</t>
  </si>
  <si>
    <t>Total Application Cost (A+B+C)</t>
  </si>
  <si>
    <r>
      <t>All amounts in the Bill of Material should be in INR and should be</t>
    </r>
    <r>
      <rPr>
        <b/>
        <sz val="10"/>
        <rFont val="Calibri"/>
        <family val="2"/>
        <scheme val="minor"/>
      </rPr>
      <t xml:space="preserve"> inclusive of all taxes</t>
    </r>
    <r>
      <rPr>
        <sz val="10"/>
        <rFont val="Calibri"/>
        <family val="2"/>
        <scheme val="minor"/>
      </rPr>
      <t>, wherever applicable.</t>
    </r>
  </si>
  <si>
    <t>Company is not responsible for any arithmetic errors in the commercial bid details sheet committed by the shortlisted bidders, however, if there are any computational errors the Company will evaluate the Bid as per provisions contained under RFP document.</t>
  </si>
  <si>
    <t>Bidder is required to cover component by component licensing details for each of the hardware and software components proposed to the Company.</t>
  </si>
  <si>
    <t>Additional Customization Effort - For Additional Requirements/Change Requests beyond the requirements specified in the RFP should be quoted for 180 mandays months) in Year 1. This rate would be constant and fixed during the contract period. The Company may procure additional customizations beyond 180 mandays if required on a pro rata basis.</t>
  </si>
  <si>
    <t xml:space="preserve">Credit Bureaus </t>
  </si>
  <si>
    <t>Total Amount 
(5 years) 
(INR)</t>
  </si>
  <si>
    <t>ATS &amp; Others</t>
  </si>
  <si>
    <t>The Bidder is expected to quote the costs for all items required for fully complying with the requirements of the RFP (including addendums, Corrigendums , if any) in the respective sections of the price bid.  The prices for the respective sections would be deemed to include all components required to successfully implement and maintain the solution for the period of the contract.</t>
  </si>
  <si>
    <t>The bidder has to note thatthe ATS cost for software will begin post the warranty period of 1 year</t>
  </si>
  <si>
    <t>ATS, Manpower</t>
  </si>
  <si>
    <t>The ATS cost for applications has to be quoted in separate line items in this section. The Bidder has to create additional line items in this section if required</t>
  </si>
  <si>
    <t xml:space="preserve">Appendix 02 - Bill of Materials </t>
  </si>
  <si>
    <t>Application Development Cost</t>
  </si>
  <si>
    <t>Web Portals (Company as well as Bank of Baroda Net Banking Portal)</t>
  </si>
  <si>
    <r>
      <rPr>
        <sz val="7"/>
        <rFont val="Times New Roman"/>
        <family val="1"/>
      </rPr>
      <t xml:space="preserve"> </t>
    </r>
    <r>
      <rPr>
        <sz val="11"/>
        <rFont val="Calibri"/>
        <family val="2"/>
      </rPr>
      <t xml:space="preserve">SMS/Email Gateway </t>
    </r>
  </si>
  <si>
    <t>Business Intelligence Applications</t>
  </si>
  <si>
    <t xml:space="preserve">Accounting Packages such as Tally </t>
  </si>
  <si>
    <t xml:space="preserve">Core Banking Solution (Account Maintenance,  external payments etc.) </t>
  </si>
  <si>
    <t>GST</t>
  </si>
  <si>
    <t>Total Amount Including GST (INR)</t>
  </si>
  <si>
    <t>Onsite Support, Facility Management Cost</t>
  </si>
  <si>
    <t>e.</t>
  </si>
  <si>
    <t>Deployment Cost at DC [A]</t>
  </si>
  <si>
    <t>Total Deployment Cost (A)</t>
  </si>
  <si>
    <t>Total Deployment Cost (B)</t>
  </si>
  <si>
    <t>Building interfaces to applications listed in RFP [C]</t>
  </si>
  <si>
    <t>Total Implementation Cost (A+B+C+D)</t>
  </si>
  <si>
    <t>Amount
 (INR)</t>
  </si>
  <si>
    <t>Amount in INR</t>
  </si>
  <si>
    <t>Other Costs [D]</t>
  </si>
  <si>
    <t>Facilities Management - People</t>
  </si>
  <si>
    <t>Across Locations for all environments</t>
  </si>
  <si>
    <t>Facility Management (Infrastructure)</t>
  </si>
  <si>
    <t>Rate for 8 hour Shifts (per annum in INR)</t>
  </si>
  <si>
    <t>No. of Agents per shift</t>
  </si>
  <si>
    <t>Total Amt (INR)</t>
  </si>
  <si>
    <t>Other Facility management personnel, pls specify</t>
  </si>
  <si>
    <t>Total FM Infrastructure Cost (A)</t>
  </si>
  <si>
    <t>Deployment Cost at DRC [B]</t>
  </si>
  <si>
    <t>Technology Support Cost at DC, as part of managed</t>
  </si>
  <si>
    <t>Technology Support Cost at DRC, as part of managed</t>
  </si>
  <si>
    <t>The Bidder should clearly specify and detail the Year Over Year augmentation of the IT Infrastructure components for the respective software components in the Bill of Materials as per the requirements of the RFP.</t>
  </si>
  <si>
    <t>The Company is not bound to avail all services which the bidder has quoted for, the company reserves the right to partly avail or do not avail certain items however all such items shall be considered for TCO calculation</t>
  </si>
  <si>
    <t>BOB Financial Solutions Ltd. -  RFP NO: CO: SYS: 2018/</t>
  </si>
  <si>
    <t>LAS Solution</t>
  </si>
  <si>
    <t>DEBOS - Demat System of Bank</t>
  </si>
  <si>
    <t>NSE / BSE / AMFI to fetch Bhav Copy</t>
  </si>
  <si>
    <t>Not Applicable for LAS</t>
  </si>
  <si>
    <t>LAS Solutions</t>
  </si>
  <si>
    <t>Broker BOBCaps Backoffice system</t>
  </si>
  <si>
    <t xml:space="preserve">Compulsory No. of Shift </t>
  </si>
  <si>
    <t>Support Type</t>
  </si>
  <si>
    <t>L1</t>
  </si>
  <si>
    <t>L2</t>
  </si>
  <si>
    <t>L3</t>
  </si>
  <si>
    <t>*Bidder should use L1 resource cost into "Cost Summary" for TCO evaluation. However Company may opt for L1/L2/L3 at the time of project implementation.</t>
  </si>
  <si>
    <t>*All the prices of this document should flow correctly from the respective sheets</t>
  </si>
  <si>
    <t>**Bidder should use L1 resource cost (onsite Support) into "Cost Summary" for TCO evaluation. However Company may opt for L1/L2/L3 at the time of project implementation.</t>
  </si>
  <si>
    <t>***Amount should be upto two decimal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</si>
</sst>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0.0"/>
    <numFmt numFmtId="165" formatCode="_(* #,##0_);_(* \(#,##0\);_(* &quot;-&quot;??_);_(@_)"/>
  </numFmts>
  <fonts count="57">
    <font>
      <sz val="10"/>
      <name val="Arial"/>
    </font>
    <font>
      <sz val="10"/>
      <name val="Arial"/>
      <family val="2"/>
    </font>
    <font>
      <sz val="8"/>
      <name val="Arial"/>
      <family val="2"/>
    </font>
    <font>
      <b/>
      <sz val="10"/>
      <name val="Arial"/>
      <family val="2"/>
    </font>
    <font>
      <b/>
      <sz val="9"/>
      <name val="Arial"/>
      <family val="2"/>
    </font>
    <font>
      <i/>
      <sz val="10"/>
      <name val="Arial"/>
      <family val="2"/>
    </font>
    <font>
      <sz val="10"/>
      <name val="Arial"/>
      <family val="2"/>
    </font>
    <font>
      <sz val="10"/>
      <name val="EYInterstate"/>
    </font>
    <font>
      <b/>
      <sz val="11"/>
      <name val="EYInterstate"/>
    </font>
    <font>
      <sz val="11"/>
      <name val="EYInterstate"/>
    </font>
    <font>
      <sz val="10"/>
      <color indexed="9"/>
      <name val="EYInterstate"/>
    </font>
    <font>
      <b/>
      <sz val="14"/>
      <color indexed="9"/>
      <name val="EYInterstate"/>
    </font>
    <font>
      <sz val="10"/>
      <color indexed="8"/>
      <name val="Arial"/>
      <family val="2"/>
    </font>
    <font>
      <sz val="10"/>
      <color indexed="61"/>
      <name val="Arial"/>
      <family val="2"/>
    </font>
    <font>
      <sz val="8"/>
      <color indexed="81"/>
      <name val="Tahoma"/>
      <family val="2"/>
    </font>
    <font>
      <b/>
      <sz val="8"/>
      <color indexed="81"/>
      <name val="Tahoma"/>
      <family val="2"/>
    </font>
    <font>
      <sz val="11"/>
      <name val="Arial"/>
      <family val="2"/>
    </font>
    <font>
      <sz val="12"/>
      <name val="Times New Roman"/>
      <family val="1"/>
    </font>
    <font>
      <b/>
      <sz val="10"/>
      <name val="EYInterstate"/>
    </font>
    <font>
      <sz val="12"/>
      <name val="Times New Roman"/>
      <family val="1"/>
    </font>
    <font>
      <sz val="12"/>
      <name val="Arial"/>
      <family val="2"/>
    </font>
    <font>
      <sz val="10"/>
      <name val="Calibri"/>
      <family val="2"/>
    </font>
    <font>
      <b/>
      <sz val="10"/>
      <name val="Calibri"/>
      <family val="2"/>
    </font>
    <font>
      <sz val="10"/>
      <color rgb="FF646464"/>
      <name val="Arial"/>
      <family val="2"/>
    </font>
    <font>
      <sz val="10"/>
      <name val="Calibri"/>
      <family val="2"/>
      <scheme val="minor"/>
    </font>
    <font>
      <b/>
      <sz val="18"/>
      <name val="Calibri"/>
      <family val="2"/>
      <scheme val="minor"/>
    </font>
    <font>
      <b/>
      <sz val="10"/>
      <name val="Calibri"/>
      <family val="2"/>
      <scheme val="minor"/>
    </font>
    <font>
      <b/>
      <sz val="12"/>
      <name val="Calibri"/>
      <family val="2"/>
      <scheme val="minor"/>
    </font>
    <font>
      <b/>
      <sz val="11"/>
      <name val="Arial"/>
      <family val="2"/>
    </font>
    <font>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Arial"/>
      <family val="2"/>
    </font>
    <font>
      <b/>
      <u/>
      <sz val="10"/>
      <name val="Calibri"/>
      <family val="2"/>
      <scheme val="minor"/>
    </font>
    <font>
      <u/>
      <sz val="10"/>
      <name val="Calibri"/>
      <family val="2"/>
      <scheme val="minor"/>
    </font>
    <font>
      <b/>
      <i/>
      <sz val="11"/>
      <name val="Arial"/>
      <family val="2"/>
    </font>
    <font>
      <sz val="11"/>
      <color theme="1" tint="4.9989318521683403E-2"/>
      <name val="Arial"/>
      <family val="2"/>
    </font>
    <font>
      <b/>
      <sz val="11"/>
      <color theme="1" tint="4.9989318521683403E-2"/>
      <name val="Arial"/>
      <family val="2"/>
    </font>
    <font>
      <sz val="7"/>
      <name val="Times New Roman"/>
      <family val="1"/>
    </font>
    <font>
      <sz val="11"/>
      <name val="Calibri"/>
      <family val="2"/>
    </font>
    <font>
      <sz val="11"/>
      <color rgb="FF0D0D0D"/>
      <name val="Arial"/>
      <family val="2"/>
    </font>
  </fonts>
  <fills count="47">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8"/>
        <bgColor indexed="64"/>
      </patternFill>
    </fill>
    <fill>
      <patternFill patternType="solid">
        <fgColor indexed="8"/>
        <bgColor indexed="64"/>
      </patternFill>
    </fill>
    <fill>
      <patternFill patternType="solid">
        <fgColor indexed="40"/>
        <bgColor indexed="64"/>
      </patternFill>
    </fill>
    <fill>
      <patternFill patternType="lightUp"/>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lightUp">
        <bgColor theme="6"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darkGrid"/>
    </fill>
    <fill>
      <patternFill patternType="solid">
        <fgColor theme="0" tint="-0.34998626667073579"/>
        <bgColor indexed="64"/>
      </patternFill>
    </fill>
  </fills>
  <borders count="7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diagonalUp="1" diagonalDown="1">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504">
    <xf numFmtId="0" fontId="0" fillId="0" borderId="0"/>
    <xf numFmtId="0" fontId="17" fillId="0" borderId="0"/>
    <xf numFmtId="0" fontId="17" fillId="0" borderId="0"/>
    <xf numFmtId="43" fontId="1"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6" fillId="0" borderId="0"/>
    <xf numFmtId="0" fontId="6" fillId="0" borderId="0"/>
    <xf numFmtId="0" fontId="6" fillId="0" borderId="0"/>
    <xf numFmtId="0" fontId="19" fillId="0" borderId="0"/>
    <xf numFmtId="0" fontId="20" fillId="0" borderId="0"/>
    <xf numFmtId="0" fontId="20" fillId="0" borderId="0"/>
    <xf numFmtId="0" fontId="17" fillId="0" borderId="0"/>
    <xf numFmtId="0" fontId="17" fillId="0" borderId="0"/>
    <xf numFmtId="43" fontId="17" fillId="0" borderId="0" applyFont="0" applyFill="0" applyBorder="0" applyAlignment="0" applyProtection="0"/>
    <xf numFmtId="43" fontId="29" fillId="0" borderId="0" applyFont="0" applyFill="0" applyBorder="0" applyAlignment="0" applyProtection="0"/>
    <xf numFmtId="0" fontId="29" fillId="0" borderId="0"/>
    <xf numFmtId="0" fontId="17" fillId="0" borderId="0"/>
    <xf numFmtId="0" fontId="17" fillId="0" borderId="0"/>
    <xf numFmtId="0" fontId="17" fillId="0" borderId="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64" quotePrefix="1">
      <alignment horizontal="justify" vertical="justify" textRotation="127" wrapText="1" justifyLastLine="1"/>
      <protection hidden="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0"/>
    <xf numFmtId="0" fontId="6" fillId="0" borderId="0"/>
    <xf numFmtId="0" fontId="20" fillId="0" borderId="0"/>
    <xf numFmtId="0" fontId="20" fillId="0" borderId="0"/>
    <xf numFmtId="0" fontId="20" fillId="0" borderId="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44" fontId="17" fillId="0" borderId="0" applyFont="0" applyFill="0" applyBorder="0" applyAlignment="0" applyProtection="0"/>
    <xf numFmtId="0" fontId="6" fillId="0" borderId="64" quotePrefix="1">
      <alignment horizontal="justify" vertical="justify" textRotation="127" wrapText="1" justifyLastLine="1"/>
      <protection hidden="1"/>
    </xf>
  </cellStyleXfs>
  <cellXfs count="724">
    <xf numFmtId="0" fontId="0" fillId="0" borderId="0" xfId="0"/>
    <xf numFmtId="0" fontId="0" fillId="0" borderId="0" xfId="0" applyAlignment="1">
      <alignment wrapText="1"/>
    </xf>
    <xf numFmtId="2" fontId="0" fillId="0" borderId="0" xfId="0" applyNumberFormat="1"/>
    <xf numFmtId="0" fontId="0" fillId="0" borderId="1" xfId="0" applyBorder="1"/>
    <xf numFmtId="0" fontId="3" fillId="0" borderId="2" xfId="0" applyFont="1" applyBorder="1" applyAlignment="1">
      <alignment wrapText="1"/>
    </xf>
    <xf numFmtId="0" fontId="0" fillId="0" borderId="3" xfId="0" applyBorder="1"/>
    <xf numFmtId="0" fontId="0" fillId="0" borderId="4" xfId="0" applyBorder="1" applyAlignment="1">
      <alignment wrapText="1"/>
    </xf>
    <xf numFmtId="0" fontId="0" fillId="0" borderId="4" xfId="0" applyBorder="1"/>
    <xf numFmtId="2" fontId="0" fillId="0" borderId="4" xfId="0" applyNumberFormat="1" applyBorder="1"/>
    <xf numFmtId="0" fontId="0" fillId="0" borderId="4" xfId="0" applyFill="1" applyBorder="1"/>
    <xf numFmtId="0" fontId="0" fillId="0" borderId="0" xfId="0" applyBorder="1"/>
    <xf numFmtId="0" fontId="3" fillId="2" borderId="1" xfId="0" applyFont="1" applyFill="1" applyBorder="1"/>
    <xf numFmtId="0" fontId="0" fillId="3" borderId="3" xfId="0" applyFill="1" applyBorder="1"/>
    <xf numFmtId="0" fontId="0" fillId="3" borderId="4" xfId="0" applyFill="1" applyBorder="1" applyAlignment="1">
      <alignment horizontal="center"/>
    </xf>
    <xf numFmtId="0" fontId="0" fillId="0" borderId="4" xfId="0" applyBorder="1" applyAlignment="1">
      <alignment horizontal="center"/>
    </xf>
    <xf numFmtId="0" fontId="3" fillId="2" borderId="2" xfId="0" applyFont="1" applyFill="1" applyBorder="1" applyAlignment="1">
      <alignment horizontal="center"/>
    </xf>
    <xf numFmtId="0" fontId="0" fillId="0" borderId="5" xfId="0" applyBorder="1"/>
    <xf numFmtId="0" fontId="0" fillId="3" borderId="6" xfId="0" applyFill="1" applyBorder="1"/>
    <xf numFmtId="0" fontId="0" fillId="0" borderId="7" xfId="0" applyBorder="1"/>
    <xf numFmtId="0" fontId="0" fillId="0" borderId="7" xfId="0" applyBorder="1" applyAlignment="1">
      <alignment horizontal="center"/>
    </xf>
    <xf numFmtId="0" fontId="0" fillId="0" borderId="8" xfId="0" applyBorder="1"/>
    <xf numFmtId="0" fontId="3" fillId="2" borderId="2" xfId="0" applyFont="1" applyFill="1" applyBorder="1" applyAlignment="1">
      <alignment horizontal="center" wrapText="1"/>
    </xf>
    <xf numFmtId="0" fontId="0" fillId="4" borderId="9" xfId="0" applyFill="1" applyBorder="1" applyAlignment="1">
      <alignment horizontal="center"/>
    </xf>
    <xf numFmtId="0" fontId="0" fillId="0" borderId="0" xfId="0" applyAlignment="1"/>
    <xf numFmtId="0" fontId="3" fillId="0" borderId="0" xfId="0" applyFont="1" applyFill="1" applyBorder="1" applyAlignment="1">
      <alignment horizontal="center" wrapText="1"/>
    </xf>
    <xf numFmtId="0" fontId="3" fillId="0" borderId="0" xfId="0" applyFont="1" applyFill="1" applyAlignment="1"/>
    <xf numFmtId="0" fontId="0" fillId="0" borderId="3" xfId="0" applyBorder="1" applyAlignment="1">
      <alignment horizontal="center"/>
    </xf>
    <xf numFmtId="0" fontId="3" fillId="2" borderId="5" xfId="0" applyFont="1" applyFill="1" applyBorder="1" applyAlignment="1">
      <alignment horizontal="center"/>
    </xf>
    <xf numFmtId="0" fontId="0" fillId="0" borderId="3" xfId="0" applyBorder="1" applyAlignment="1">
      <alignment wrapText="1"/>
    </xf>
    <xf numFmtId="0" fontId="3" fillId="0" borderId="3" xfId="0" applyFont="1" applyBorder="1"/>
    <xf numFmtId="0" fontId="3" fillId="0" borderId="6" xfId="0" applyFont="1" applyBorder="1"/>
    <xf numFmtId="0" fontId="0" fillId="3" borderId="5" xfId="0" applyFill="1" applyBorder="1"/>
    <xf numFmtId="0" fontId="0" fillId="3" borderId="8" xfId="0" applyFill="1" applyBorder="1"/>
    <xf numFmtId="0" fontId="3" fillId="3" borderId="10" xfId="0" applyFont="1" applyFill="1" applyBorder="1" applyAlignment="1">
      <alignment wrapText="1"/>
    </xf>
    <xf numFmtId="0" fontId="3" fillId="0" borderId="2" xfId="0" applyFont="1" applyBorder="1"/>
    <xf numFmtId="0" fontId="0" fillId="0" borderId="4" xfId="0" applyBorder="1" applyAlignment="1">
      <alignment horizontal="left" wrapText="1"/>
    </xf>
    <xf numFmtId="164" fontId="0" fillId="0" borderId="4" xfId="0" applyNumberFormat="1" applyBorder="1" applyAlignment="1">
      <alignment wrapText="1"/>
    </xf>
    <xf numFmtId="164" fontId="0" fillId="0" borderId="4" xfId="0" applyNumberFormat="1" applyBorder="1"/>
    <xf numFmtId="1" fontId="0" fillId="0" borderId="4" xfId="0" applyNumberFormat="1" applyBorder="1"/>
    <xf numFmtId="0" fontId="4" fillId="2" borderId="5" xfId="0" applyFont="1" applyFill="1" applyBorder="1" applyAlignment="1">
      <alignment wrapText="1"/>
    </xf>
    <xf numFmtId="0" fontId="0" fillId="0" borderId="5" xfId="0" applyBorder="1" applyAlignment="1">
      <alignment wrapText="1"/>
    </xf>
    <xf numFmtId="1" fontId="0" fillId="0" borderId="5" xfId="0" applyNumberFormat="1" applyBorder="1"/>
    <xf numFmtId="0" fontId="0" fillId="0" borderId="7" xfId="0" applyBorder="1" applyAlignment="1">
      <alignment horizontal="left" wrapText="1"/>
    </xf>
    <xf numFmtId="164" fontId="0" fillId="0" borderId="7" xfId="0" applyNumberFormat="1" applyBorder="1"/>
    <xf numFmtId="1" fontId="0" fillId="0" borderId="7" xfId="0" applyNumberFormat="1" applyBorder="1"/>
    <xf numFmtId="1" fontId="0" fillId="0" borderId="8" xfId="0" applyNumberFormat="1" applyBorder="1"/>
    <xf numFmtId="0" fontId="0" fillId="0" borderId="11" xfId="0" applyBorder="1" applyAlignment="1">
      <alignment horizontal="left" wrapText="1"/>
    </xf>
    <xf numFmtId="0" fontId="0" fillId="0" borderId="11" xfId="0" applyBorder="1"/>
    <xf numFmtId="0" fontId="0" fillId="0" borderId="12" xfId="0" applyBorder="1" applyAlignment="1">
      <alignment horizontal="left" wrapText="1"/>
    </xf>
    <xf numFmtId="0" fontId="0" fillId="0" borderId="13" xfId="0" applyBorder="1"/>
    <xf numFmtId="0" fontId="0" fillId="0" borderId="14" xfId="0" applyBorder="1"/>
    <xf numFmtId="0" fontId="0" fillId="0" borderId="15" xfId="0" applyBorder="1"/>
    <xf numFmtId="0" fontId="5" fillId="0" borderId="4" xfId="0" applyFont="1" applyBorder="1" applyAlignment="1">
      <alignment wrapText="1"/>
    </xf>
    <xf numFmtId="0" fontId="3" fillId="2" borderId="0" xfId="0" applyFont="1" applyFill="1" applyBorder="1" applyAlignment="1">
      <alignment horizontal="center"/>
    </xf>
    <xf numFmtId="0" fontId="3" fillId="4" borderId="16" xfId="0" applyFont="1" applyFill="1" applyBorder="1" applyAlignment="1"/>
    <xf numFmtId="0" fontId="3" fillId="4" borderId="17" xfId="0" applyFont="1" applyFill="1" applyBorder="1" applyAlignment="1"/>
    <xf numFmtId="0" fontId="3" fillId="4" borderId="18" xfId="0" applyFont="1" applyFill="1" applyBorder="1" applyAlignment="1"/>
    <xf numFmtId="0" fontId="3" fillId="2" borderId="4" xfId="0" applyFont="1" applyFill="1" applyBorder="1"/>
    <xf numFmtId="0" fontId="3" fillId="2" borderId="4" xfId="0" applyFont="1" applyFill="1" applyBorder="1" applyAlignment="1">
      <alignment wrapText="1"/>
    </xf>
    <xf numFmtId="0" fontId="6" fillId="0" borderId="3" xfId="0" applyFont="1" applyBorder="1"/>
    <xf numFmtId="164" fontId="3" fillId="2" borderId="4" xfId="0" applyNumberFormat="1" applyFont="1" applyFill="1" applyBorder="1"/>
    <xf numFmtId="0" fontId="3" fillId="4" borderId="4" xfId="0" applyFont="1" applyFill="1" applyBorder="1"/>
    <xf numFmtId="0" fontId="3" fillId="4" borderId="4" xfId="0" applyFont="1" applyFill="1" applyBorder="1" applyAlignment="1">
      <alignment wrapText="1"/>
    </xf>
    <xf numFmtId="164" fontId="3" fillId="0" borderId="4" xfId="0" applyNumberFormat="1" applyFont="1" applyFill="1" applyBorder="1"/>
    <xf numFmtId="0" fontId="0" fillId="4" borderId="4" xfId="0" applyFill="1" applyBorder="1"/>
    <xf numFmtId="0" fontId="3" fillId="0" borderId="4" xfId="0" applyFont="1" applyBorder="1"/>
    <xf numFmtId="164" fontId="6" fillId="0" borderId="4" xfId="0" applyNumberFormat="1" applyFont="1" applyFill="1" applyBorder="1"/>
    <xf numFmtId="2" fontId="0" fillId="0" borderId="4" xfId="0" applyNumberFormat="1" applyFill="1" applyBorder="1"/>
    <xf numFmtId="164" fontId="0" fillId="0" borderId="4" xfId="0" applyNumberFormat="1" applyFill="1" applyBorder="1"/>
    <xf numFmtId="2" fontId="0" fillId="0" borderId="0" xfId="0" applyNumberFormat="1" applyAlignment="1">
      <alignment wrapText="1"/>
    </xf>
    <xf numFmtId="2" fontId="3" fillId="2" borderId="4" xfId="0" applyNumberFormat="1" applyFont="1" applyFill="1" applyBorder="1"/>
    <xf numFmtId="10" fontId="0" fillId="0" borderId="0" xfId="0" applyNumberFormat="1" applyAlignment="1">
      <alignment wrapText="1"/>
    </xf>
    <xf numFmtId="9" fontId="0" fillId="0" borderId="0" xfId="0" applyNumberFormat="1" applyAlignment="1">
      <alignment wrapText="1"/>
    </xf>
    <xf numFmtId="0" fontId="6" fillId="0" borderId="4" xfId="0" applyFont="1" applyBorder="1" applyAlignment="1">
      <alignment wrapText="1"/>
    </xf>
    <xf numFmtId="2" fontId="3" fillId="0" borderId="4" xfId="0" applyNumberFormat="1" applyFont="1" applyBorder="1"/>
    <xf numFmtId="2" fontId="3" fillId="0" borderId="0" xfId="0" applyNumberFormat="1" applyFont="1"/>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xf numFmtId="0" fontId="7" fillId="0" borderId="4" xfId="0" applyFont="1" applyBorder="1" applyAlignment="1">
      <alignment vertical="center" wrapText="1"/>
    </xf>
    <xf numFmtId="0" fontId="7" fillId="0" borderId="0" xfId="0" applyFont="1" applyAlignment="1">
      <alignment vertical="center"/>
    </xf>
    <xf numFmtId="2" fontId="7" fillId="0" borderId="0" xfId="0" applyNumberFormat="1" applyFont="1" applyAlignment="1">
      <alignment vertical="center"/>
    </xf>
    <xf numFmtId="8" fontId="7" fillId="0" borderId="0" xfId="0" applyNumberFormat="1" applyFont="1" applyAlignment="1">
      <alignment vertical="center"/>
    </xf>
    <xf numFmtId="0" fontId="9" fillId="0" borderId="4" xfId="0" applyFont="1" applyBorder="1" applyAlignment="1">
      <alignment vertical="center" wrapText="1"/>
    </xf>
    <xf numFmtId="0" fontId="9" fillId="5" borderId="3" xfId="0" applyFont="1" applyFill="1" applyBorder="1" applyAlignment="1">
      <alignment horizontal="center" vertical="center"/>
    </xf>
    <xf numFmtId="0" fontId="8" fillId="5" borderId="4" xfId="0" applyFont="1" applyFill="1" applyBorder="1" applyAlignment="1">
      <alignment vertical="center" wrapText="1"/>
    </xf>
    <xf numFmtId="0" fontId="9" fillId="5" borderId="4" xfId="0" applyFont="1" applyFill="1" applyBorder="1" applyAlignment="1">
      <alignment vertical="center"/>
    </xf>
    <xf numFmtId="2" fontId="8" fillId="5" borderId="4" xfId="0" applyNumberFormat="1" applyFont="1" applyFill="1" applyBorder="1" applyAlignment="1">
      <alignment vertical="center"/>
    </xf>
    <xf numFmtId="0" fontId="9" fillId="0" borderId="3" xfId="0" applyFont="1" applyFill="1" applyBorder="1" applyAlignment="1">
      <alignment horizontal="center" vertical="center"/>
    </xf>
    <xf numFmtId="0" fontId="9" fillId="0" borderId="4" xfId="0" applyFont="1" applyFill="1" applyBorder="1" applyAlignment="1">
      <alignment vertical="center" wrapText="1"/>
    </xf>
    <xf numFmtId="0" fontId="9" fillId="0" borderId="4" xfId="0" applyFont="1" applyFill="1" applyBorder="1" applyAlignment="1">
      <alignment vertical="center"/>
    </xf>
    <xf numFmtId="2" fontId="9" fillId="0" borderId="4" xfId="0" applyNumberFormat="1" applyFont="1" applyFill="1" applyBorder="1" applyAlignment="1">
      <alignment vertical="center"/>
    </xf>
    <xf numFmtId="0" fontId="9" fillId="5" borderId="1" xfId="0" applyFont="1" applyFill="1" applyBorder="1" applyAlignment="1">
      <alignment horizontal="center" vertical="center"/>
    </xf>
    <xf numFmtId="0" fontId="8" fillId="5" borderId="2" xfId="0" applyFont="1" applyFill="1" applyBorder="1" applyAlignment="1">
      <alignment vertical="center" wrapText="1"/>
    </xf>
    <xf numFmtId="0" fontId="9" fillId="5" borderId="2" xfId="0" applyFont="1" applyFill="1" applyBorder="1" applyAlignment="1">
      <alignment vertical="center"/>
    </xf>
    <xf numFmtId="2" fontId="8" fillId="5" borderId="2" xfId="0" applyNumberFormat="1" applyFont="1" applyFill="1" applyBorder="1" applyAlignment="1">
      <alignment vertical="center"/>
    </xf>
    <xf numFmtId="0" fontId="9" fillId="5" borderId="19" xfId="0" applyFont="1" applyFill="1" applyBorder="1" applyAlignment="1">
      <alignment vertical="center" wrapText="1"/>
    </xf>
    <xf numFmtId="0" fontId="0" fillId="6" borderId="16" xfId="0" applyFill="1" applyBorder="1"/>
    <xf numFmtId="0" fontId="0" fillId="6" borderId="20" xfId="0" applyFill="1" applyBorder="1"/>
    <xf numFmtId="0" fontId="0" fillId="6" borderId="21" xfId="0" applyFill="1" applyBorder="1"/>
    <xf numFmtId="0" fontId="0" fillId="6" borderId="22" xfId="0" applyFill="1" applyBorder="1"/>
    <xf numFmtId="0" fontId="0" fillId="6" borderId="23" xfId="0" applyFill="1" applyBorder="1"/>
    <xf numFmtId="0" fontId="0" fillId="6" borderId="24" xfId="0" applyFill="1" applyBorder="1"/>
    <xf numFmtId="0" fontId="0" fillId="7" borderId="16" xfId="0"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0" fontId="0" fillId="8" borderId="16" xfId="0" applyFill="1" applyBorder="1"/>
    <xf numFmtId="0" fontId="0" fillId="8" borderId="20" xfId="0" applyFill="1" applyBorder="1"/>
    <xf numFmtId="0" fontId="0" fillId="8" borderId="21" xfId="0" applyFill="1" applyBorder="1"/>
    <xf numFmtId="0" fontId="0" fillId="8" borderId="22" xfId="0" applyFill="1" applyBorder="1"/>
    <xf numFmtId="0" fontId="0" fillId="8" borderId="23" xfId="0" applyFill="1" applyBorder="1"/>
    <xf numFmtId="0" fontId="0" fillId="8" borderId="24" xfId="0" applyFill="1" applyBorder="1"/>
    <xf numFmtId="0" fontId="0" fillId="9" borderId="16" xfId="0" applyFill="1" applyBorder="1"/>
    <xf numFmtId="0" fontId="0" fillId="9" borderId="20" xfId="0" applyFill="1" applyBorder="1"/>
    <xf numFmtId="0" fontId="0" fillId="9" borderId="21" xfId="0" applyFill="1" applyBorder="1"/>
    <xf numFmtId="0" fontId="0" fillId="9" borderId="22" xfId="0" applyFill="1" applyBorder="1"/>
    <xf numFmtId="0" fontId="0" fillId="9" borderId="23" xfId="0" applyFill="1" applyBorder="1"/>
    <xf numFmtId="0" fontId="0" fillId="9" borderId="24" xfId="0" applyFill="1" applyBorder="1"/>
    <xf numFmtId="0" fontId="9" fillId="0" borderId="5" xfId="0" applyFont="1" applyBorder="1" applyAlignment="1">
      <alignment vertical="center" wrapText="1"/>
    </xf>
    <xf numFmtId="0" fontId="9" fillId="5" borderId="25" xfId="0" applyFont="1" applyFill="1" applyBorder="1" applyAlignment="1">
      <alignment horizontal="center" vertical="center"/>
    </xf>
    <xf numFmtId="0" fontId="9" fillId="5" borderId="26" xfId="0" applyFont="1" applyFill="1" applyBorder="1" applyAlignment="1">
      <alignment vertical="center"/>
    </xf>
    <xf numFmtId="0" fontId="8" fillId="5" borderId="2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8" xfId="0" applyFont="1" applyFill="1" applyBorder="1" applyAlignment="1">
      <alignment horizontal="center" vertical="center"/>
    </xf>
    <xf numFmtId="0" fontId="7" fillId="2" borderId="25" xfId="0" applyFont="1" applyFill="1" applyBorder="1" applyAlignment="1">
      <alignment horizontal="center" vertical="center"/>
    </xf>
    <xf numFmtId="0" fontId="8" fillId="2" borderId="29"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vertical="center"/>
    </xf>
    <xf numFmtId="0" fontId="9" fillId="5" borderId="10" xfId="0" applyFont="1" applyFill="1" applyBorder="1" applyAlignment="1">
      <alignment vertical="center" wrapText="1"/>
    </xf>
    <xf numFmtId="9" fontId="9" fillId="0" borderId="4" xfId="0" applyNumberFormat="1" applyFont="1" applyFill="1" applyBorder="1" applyAlignment="1">
      <alignment vertical="center"/>
    </xf>
    <xf numFmtId="0" fontId="9" fillId="0" borderId="7" xfId="0" applyFont="1" applyFill="1" applyBorder="1" applyAlignment="1">
      <alignment vertical="center" wrapText="1"/>
    </xf>
    <xf numFmtId="0" fontId="9" fillId="0" borderId="7" xfId="0" applyFont="1" applyFill="1" applyBorder="1" applyAlignment="1">
      <alignment vertical="center"/>
    </xf>
    <xf numFmtId="2" fontId="9" fillId="0" borderId="7" xfId="0" applyNumberFormat="1" applyFont="1" applyFill="1" applyBorder="1" applyAlignment="1">
      <alignment vertical="center"/>
    </xf>
    <xf numFmtId="0" fontId="8" fillId="2" borderId="2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2" fillId="10" borderId="22" xfId="0" applyFont="1" applyFill="1" applyBorder="1" applyAlignment="1">
      <alignment horizontal="justify" vertical="top" wrapText="1"/>
    </xf>
    <xf numFmtId="9" fontId="0" fillId="0" borderId="0" xfId="0" applyNumberFormat="1"/>
    <xf numFmtId="0" fontId="9" fillId="0" borderId="5" xfId="0" applyFont="1" applyFill="1" applyBorder="1" applyAlignment="1">
      <alignment vertical="center" wrapText="1"/>
    </xf>
    <xf numFmtId="0" fontId="9" fillId="0" borderId="8" xfId="0" applyFont="1" applyFill="1" applyBorder="1" applyAlignment="1">
      <alignment vertical="center" wrapText="1"/>
    </xf>
    <xf numFmtId="0" fontId="10" fillId="11" borderId="25" xfId="0" applyFont="1" applyFill="1" applyBorder="1" applyAlignment="1">
      <alignment horizontal="center" vertical="center"/>
    </xf>
    <xf numFmtId="0" fontId="11" fillId="11" borderId="29" xfId="0" applyFont="1" applyFill="1" applyBorder="1" applyAlignment="1">
      <alignment vertical="center" wrapText="1"/>
    </xf>
    <xf numFmtId="0" fontId="11" fillId="11" borderId="26" xfId="0" applyFont="1" applyFill="1" applyBorder="1" applyAlignment="1">
      <alignment vertical="center"/>
    </xf>
    <xf numFmtId="0" fontId="11" fillId="11" borderId="19" xfId="0" applyFont="1" applyFill="1" applyBorder="1" applyAlignment="1">
      <alignment vertical="center"/>
    </xf>
    <xf numFmtId="0" fontId="11" fillId="11" borderId="20" xfId="0" applyFont="1" applyFill="1" applyBorder="1" applyAlignment="1">
      <alignment vertical="center" wrapText="1"/>
    </xf>
    <xf numFmtId="0" fontId="10" fillId="11" borderId="0" xfId="0" applyFont="1" applyFill="1" applyAlignment="1">
      <alignment vertical="center" wrapText="1"/>
    </xf>
    <xf numFmtId="0" fontId="9" fillId="5" borderId="2" xfId="0" applyFont="1" applyFill="1" applyBorder="1" applyAlignment="1">
      <alignment vertical="center" wrapText="1"/>
    </xf>
    <xf numFmtId="0" fontId="9" fillId="0" borderId="6" xfId="0" applyFont="1" applyFill="1" applyBorder="1" applyAlignment="1">
      <alignment horizontal="center" vertical="center"/>
    </xf>
    <xf numFmtId="2" fontId="8" fillId="5" borderId="2" xfId="0" applyNumberFormat="1" applyFont="1" applyFill="1" applyBorder="1" applyAlignment="1">
      <alignment vertical="center" wrapText="1"/>
    </xf>
    <xf numFmtId="0" fontId="9" fillId="2" borderId="6" xfId="0" applyFont="1" applyFill="1" applyBorder="1" applyAlignment="1">
      <alignment horizontal="center" vertical="center"/>
    </xf>
    <xf numFmtId="0" fontId="8" fillId="2" borderId="7" xfId="0" applyFont="1" applyFill="1" applyBorder="1" applyAlignment="1">
      <alignment vertical="center" wrapText="1"/>
    </xf>
    <xf numFmtId="0" fontId="9" fillId="2" borderId="7" xfId="0" applyFont="1" applyFill="1" applyBorder="1" applyAlignment="1">
      <alignment vertical="center"/>
    </xf>
    <xf numFmtId="2" fontId="8" fillId="2" borderId="7" xfId="0" applyNumberFormat="1" applyFont="1" applyFill="1" applyBorder="1" applyAlignment="1">
      <alignment vertical="center"/>
    </xf>
    <xf numFmtId="0" fontId="12" fillId="0" borderId="30" xfId="0" applyFont="1" applyBorder="1" applyAlignment="1">
      <alignment horizontal="justify" vertical="top" wrapText="1"/>
    </xf>
    <xf numFmtId="0" fontId="12" fillId="0" borderId="24" xfId="0" applyFont="1" applyBorder="1" applyAlignment="1">
      <alignment horizontal="justify" vertical="top" wrapText="1"/>
    </xf>
    <xf numFmtId="0" fontId="9" fillId="2" borderId="8" xfId="0" applyFont="1" applyFill="1" applyBorder="1" applyAlignment="1">
      <alignment vertical="center" wrapText="1"/>
    </xf>
    <xf numFmtId="2" fontId="8" fillId="5" borderId="26" xfId="0" applyNumberFormat="1" applyFont="1" applyFill="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vertical="center" wrapText="1"/>
    </xf>
    <xf numFmtId="0" fontId="9" fillId="0" borderId="28" xfId="0" applyFont="1" applyBorder="1" applyAlignment="1">
      <alignment vertical="center"/>
    </xf>
    <xf numFmtId="0" fontId="8" fillId="2" borderId="26" xfId="0" applyFont="1" applyFill="1" applyBorder="1" applyAlignment="1">
      <alignment horizontal="left" vertical="center" wrapText="1"/>
    </xf>
    <xf numFmtId="0" fontId="8" fillId="5" borderId="2" xfId="0" applyFont="1" applyFill="1" applyBorder="1" applyAlignment="1">
      <alignment horizontal="center" vertical="center"/>
    </xf>
    <xf numFmtId="0" fontId="3" fillId="10" borderId="31" xfId="0" applyFont="1" applyFill="1" applyBorder="1" applyAlignment="1">
      <alignment horizontal="justify" vertical="top" wrapText="1"/>
    </xf>
    <xf numFmtId="0" fontId="3" fillId="10" borderId="32" xfId="0" applyFont="1" applyFill="1" applyBorder="1" applyAlignment="1">
      <alignment horizontal="justify" vertical="top" wrapText="1"/>
    </xf>
    <xf numFmtId="0" fontId="6" fillId="0" borderId="30" xfId="0" applyFont="1" applyBorder="1" applyAlignment="1">
      <alignment horizontal="justify" vertical="top" wrapText="1"/>
    </xf>
    <xf numFmtId="0" fontId="6" fillId="0" borderId="24" xfId="0" applyFont="1" applyBorder="1" applyAlignment="1">
      <alignment horizontal="justify" vertical="top" wrapText="1"/>
    </xf>
    <xf numFmtId="0" fontId="3" fillId="10" borderId="30" xfId="0" applyFont="1" applyFill="1" applyBorder="1" applyAlignment="1">
      <alignment horizontal="justify" vertical="top" wrapText="1"/>
    </xf>
    <xf numFmtId="0" fontId="3" fillId="10" borderId="24" xfId="0" applyFont="1" applyFill="1" applyBorder="1" applyAlignment="1">
      <alignment horizontal="justify" vertical="top" wrapText="1"/>
    </xf>
    <xf numFmtId="1" fontId="0" fillId="0" borderId="0" xfId="0" applyNumberFormat="1"/>
    <xf numFmtId="0" fontId="12" fillId="10" borderId="31" xfId="0" applyFont="1" applyFill="1" applyBorder="1" applyAlignment="1">
      <alignment horizontal="justify" vertical="top" wrapText="1"/>
    </xf>
    <xf numFmtId="0" fontId="12" fillId="10" borderId="32" xfId="0" applyFont="1" applyFill="1" applyBorder="1" applyAlignment="1">
      <alignment horizontal="justify" vertical="top" wrapText="1"/>
    </xf>
    <xf numFmtId="10" fontId="0" fillId="0" borderId="0" xfId="0" applyNumberFormat="1"/>
    <xf numFmtId="0" fontId="12" fillId="3" borderId="22" xfId="0" applyFont="1" applyFill="1" applyBorder="1" applyAlignment="1">
      <alignment horizontal="justify" vertical="top" wrapText="1"/>
    </xf>
    <xf numFmtId="0" fontId="6" fillId="3" borderId="24" xfId="0" applyFont="1" applyFill="1" applyBorder="1" applyAlignment="1">
      <alignment horizontal="justify" vertical="top" wrapText="1"/>
    </xf>
    <xf numFmtId="0" fontId="0" fillId="3" borderId="0" xfId="0" applyFill="1"/>
    <xf numFmtId="0" fontId="12" fillId="6" borderId="22" xfId="0" applyFont="1" applyFill="1" applyBorder="1" applyAlignment="1">
      <alignment horizontal="justify" vertical="top" wrapText="1"/>
    </xf>
    <xf numFmtId="1" fontId="0" fillId="6" borderId="0" xfId="0" applyNumberFormat="1" applyFill="1"/>
    <xf numFmtId="0" fontId="0" fillId="6" borderId="0" xfId="0" applyFill="1"/>
    <xf numFmtId="0" fontId="12" fillId="12" borderId="22" xfId="0" applyFont="1" applyFill="1" applyBorder="1" applyAlignment="1">
      <alignment horizontal="justify" vertical="top" wrapText="1"/>
    </xf>
    <xf numFmtId="1" fontId="0" fillId="12" borderId="0" xfId="0" applyNumberFormat="1" applyFill="1"/>
    <xf numFmtId="0" fontId="0" fillId="12" borderId="0" xfId="0" applyFill="1"/>
    <xf numFmtId="0" fontId="12" fillId="2" borderId="22" xfId="0" applyFont="1" applyFill="1" applyBorder="1" applyAlignment="1">
      <alignment horizontal="justify" vertical="top" wrapText="1"/>
    </xf>
    <xf numFmtId="1" fontId="0" fillId="2" borderId="0" xfId="0" applyNumberFormat="1" applyFill="1"/>
    <xf numFmtId="0" fontId="12" fillId="4" borderId="22" xfId="0" applyFont="1" applyFill="1" applyBorder="1" applyAlignment="1">
      <alignment horizontal="justify" vertical="top" wrapText="1"/>
    </xf>
    <xf numFmtId="1" fontId="0" fillId="4" borderId="0" xfId="0" applyNumberFormat="1" applyFill="1"/>
    <xf numFmtId="1" fontId="13" fillId="2" borderId="0" xfId="0" applyNumberFormat="1" applyFont="1" applyFill="1"/>
    <xf numFmtId="1" fontId="7" fillId="0" borderId="0" xfId="0" applyNumberFormat="1" applyFont="1"/>
    <xf numFmtId="1" fontId="11" fillId="11" borderId="26" xfId="0" applyNumberFormat="1" applyFont="1" applyFill="1" applyBorder="1" applyAlignment="1">
      <alignment vertical="center"/>
    </xf>
    <xf numFmtId="1" fontId="9" fillId="2" borderId="26" xfId="0" applyNumberFormat="1" applyFont="1" applyFill="1" applyBorder="1" applyAlignment="1">
      <alignment horizontal="center" vertical="center" wrapText="1"/>
    </xf>
    <xf numFmtId="1" fontId="8" fillId="5" borderId="28" xfId="0" applyNumberFormat="1" applyFont="1" applyFill="1" applyBorder="1" applyAlignment="1">
      <alignment horizontal="center" vertical="center"/>
    </xf>
    <xf numFmtId="1" fontId="8" fillId="5" borderId="2" xfId="0" applyNumberFormat="1" applyFont="1" applyFill="1" applyBorder="1" applyAlignment="1">
      <alignment vertical="center"/>
    </xf>
    <xf numFmtId="1" fontId="9" fillId="0" borderId="4" xfId="0" applyNumberFormat="1" applyFont="1" applyFill="1" applyBorder="1" applyAlignment="1">
      <alignment vertical="center"/>
    </xf>
    <xf numFmtId="1" fontId="9" fillId="0" borderId="7" xfId="0" applyNumberFormat="1" applyFont="1" applyFill="1" applyBorder="1" applyAlignment="1">
      <alignment vertical="center"/>
    </xf>
    <xf numFmtId="1" fontId="9" fillId="5" borderId="2" xfId="0" applyNumberFormat="1" applyFont="1" applyFill="1" applyBorder="1" applyAlignment="1">
      <alignment vertical="center"/>
    </xf>
    <xf numFmtId="1" fontId="9" fillId="0" borderId="28" xfId="0" applyNumberFormat="1" applyFont="1" applyBorder="1" applyAlignment="1">
      <alignment vertical="center"/>
    </xf>
    <xf numFmtId="1" fontId="8" fillId="5" borderId="2" xfId="0" applyNumberFormat="1" applyFont="1" applyFill="1" applyBorder="1" applyAlignment="1">
      <alignment horizontal="center" vertical="center"/>
    </xf>
    <xf numFmtId="1" fontId="9" fillId="5" borderId="4" xfId="0" applyNumberFormat="1" applyFont="1" applyFill="1" applyBorder="1" applyAlignment="1">
      <alignment vertical="center"/>
    </xf>
    <xf numFmtId="1" fontId="9" fillId="2" borderId="7" xfId="0" applyNumberFormat="1" applyFont="1" applyFill="1" applyBorder="1" applyAlignment="1">
      <alignment vertical="center"/>
    </xf>
    <xf numFmtId="1" fontId="7" fillId="0" borderId="0" xfId="0" applyNumberFormat="1" applyFont="1" applyAlignment="1">
      <alignment vertical="center"/>
    </xf>
    <xf numFmtId="1" fontId="8" fillId="5" borderId="28" xfId="0" applyNumberFormat="1" applyFont="1" applyFill="1" applyBorder="1" applyAlignment="1">
      <alignment horizontal="center" vertical="center" wrapText="1"/>
    </xf>
    <xf numFmtId="2" fontId="9" fillId="0" borderId="33" xfId="0" applyNumberFormat="1" applyFont="1" applyFill="1" applyBorder="1" applyAlignment="1">
      <alignment vertical="center"/>
    </xf>
    <xf numFmtId="2" fontId="9" fillId="0" borderId="6" xfId="0" applyNumberFormat="1" applyFont="1" applyFill="1" applyBorder="1" applyAlignment="1">
      <alignment horizontal="center" vertical="center"/>
    </xf>
    <xf numFmtId="2" fontId="9" fillId="0" borderId="3" xfId="0" applyNumberFormat="1" applyFont="1" applyFill="1" applyBorder="1" applyAlignment="1">
      <alignment horizontal="center" vertical="center"/>
    </xf>
    <xf numFmtId="0" fontId="9" fillId="14" borderId="4" xfId="0" applyFont="1" applyFill="1" applyBorder="1" applyAlignment="1">
      <alignment vertical="center" wrapText="1"/>
    </xf>
    <xf numFmtId="0" fontId="9" fillId="14" borderId="4" xfId="0" applyFont="1" applyFill="1" applyBorder="1" applyAlignment="1">
      <alignment vertical="center"/>
    </xf>
    <xf numFmtId="1" fontId="9" fillId="14" borderId="4" xfId="0" applyNumberFormat="1" applyFont="1" applyFill="1" applyBorder="1" applyAlignment="1">
      <alignment vertical="center"/>
    </xf>
    <xf numFmtId="2" fontId="9" fillId="14" borderId="4" xfId="0" applyNumberFormat="1" applyFont="1" applyFill="1" applyBorder="1" applyAlignment="1">
      <alignment vertical="center"/>
    </xf>
    <xf numFmtId="0" fontId="9" fillId="14" borderId="3" xfId="0" applyFont="1" applyFill="1" applyBorder="1" applyAlignment="1">
      <alignment horizontal="center" vertical="center"/>
    </xf>
    <xf numFmtId="0" fontId="9" fillId="14" borderId="5" xfId="0" applyFont="1" applyFill="1" applyBorder="1" applyAlignment="1">
      <alignment vertical="center" wrapText="1"/>
    </xf>
    <xf numFmtId="0" fontId="9" fillId="14" borderId="6" xfId="0" applyFont="1" applyFill="1" applyBorder="1" applyAlignment="1">
      <alignment horizontal="center" vertical="center"/>
    </xf>
    <xf numFmtId="0" fontId="9" fillId="14" borderId="7" xfId="0" applyFont="1" applyFill="1" applyBorder="1" applyAlignment="1">
      <alignment vertical="center" wrapText="1"/>
    </xf>
    <xf numFmtId="0" fontId="9" fillId="14" borderId="7" xfId="0" applyFont="1" applyFill="1" applyBorder="1" applyAlignment="1">
      <alignment vertical="center"/>
    </xf>
    <xf numFmtId="2" fontId="9" fillId="14" borderId="7" xfId="0" applyNumberFormat="1" applyFont="1" applyFill="1" applyBorder="1" applyAlignment="1">
      <alignment vertical="center"/>
    </xf>
    <xf numFmtId="0" fontId="9" fillId="14" borderId="8" xfId="0" applyFont="1" applyFill="1" applyBorder="1" applyAlignment="1">
      <alignment vertical="center" wrapText="1"/>
    </xf>
    <xf numFmtId="0" fontId="16" fillId="0" borderId="4" xfId="0" applyFont="1" applyFill="1" applyBorder="1" applyAlignment="1">
      <alignment vertical="center" wrapText="1"/>
    </xf>
    <xf numFmtId="0" fontId="16" fillId="0" borderId="4" xfId="1" applyFont="1" applyFill="1" applyBorder="1" applyAlignment="1">
      <alignment vertical="center" wrapText="1"/>
    </xf>
    <xf numFmtId="0" fontId="16" fillId="0" borderId="4" xfId="1" applyFont="1" applyFill="1" applyBorder="1" applyAlignment="1">
      <alignment vertical="center"/>
    </xf>
    <xf numFmtId="0" fontId="16" fillId="0" borderId="7" xfId="0" applyFont="1" applyFill="1" applyBorder="1" applyAlignment="1">
      <alignment vertical="center" wrapText="1"/>
    </xf>
    <xf numFmtId="0" fontId="7" fillId="0" borderId="7" xfId="0" applyFont="1" applyBorder="1" applyAlignment="1">
      <alignment vertical="center" wrapText="1"/>
    </xf>
    <xf numFmtId="1" fontId="9" fillId="5" borderId="10" xfId="0" applyNumberFormat="1" applyFont="1" applyFill="1" applyBorder="1" applyAlignment="1">
      <alignment vertical="center" wrapText="1"/>
    </xf>
    <xf numFmtId="0" fontId="8" fillId="0" borderId="3" xfId="0" applyFont="1" applyFill="1" applyBorder="1" applyAlignment="1">
      <alignment horizontal="center" vertical="center"/>
    </xf>
    <xf numFmtId="0" fontId="8" fillId="0" borderId="4" xfId="0" applyFont="1" applyFill="1" applyBorder="1" applyAlignment="1">
      <alignment vertical="center" wrapText="1"/>
    </xf>
    <xf numFmtId="0" fontId="8" fillId="0" borderId="4" xfId="0" applyFont="1" applyFill="1" applyBorder="1" applyAlignment="1">
      <alignment vertical="center"/>
    </xf>
    <xf numFmtId="1" fontId="8" fillId="0" borderId="4" xfId="0" applyNumberFormat="1" applyFont="1" applyFill="1" applyBorder="1" applyAlignment="1">
      <alignment vertical="center"/>
    </xf>
    <xf numFmtId="2" fontId="8" fillId="0" borderId="4" xfId="0" applyNumberFormat="1" applyFont="1" applyFill="1" applyBorder="1" applyAlignment="1">
      <alignment vertical="center"/>
    </xf>
    <xf numFmtId="0" fontId="8" fillId="0" borderId="5" xfId="0" applyFont="1" applyFill="1" applyBorder="1" applyAlignment="1">
      <alignment vertical="center" wrapText="1"/>
    </xf>
    <xf numFmtId="1" fontId="8" fillId="5" borderId="10" xfId="0" applyNumberFormat="1" applyFont="1" applyFill="1" applyBorder="1" applyAlignment="1">
      <alignment vertical="center" wrapText="1"/>
    </xf>
    <xf numFmtId="1" fontId="7" fillId="0" borderId="4" xfId="0" applyNumberFormat="1" applyFont="1" applyBorder="1"/>
    <xf numFmtId="0" fontId="7" fillId="0" borderId="4" xfId="0" applyFont="1" applyBorder="1"/>
    <xf numFmtId="1" fontId="18" fillId="0" borderId="4" xfId="0" applyNumberFormat="1" applyFont="1" applyBorder="1"/>
    <xf numFmtId="1" fontId="7" fillId="0" borderId="4" xfId="0" applyNumberFormat="1" applyFont="1" applyFill="1" applyBorder="1"/>
    <xf numFmtId="0" fontId="9" fillId="0" borderId="4" xfId="0" applyFont="1" applyBorder="1" applyAlignment="1">
      <alignment vertical="center"/>
    </xf>
    <xf numFmtId="1" fontId="9" fillId="0" borderId="4" xfId="0" applyNumberFormat="1" applyFont="1" applyBorder="1" applyAlignment="1">
      <alignment vertical="center"/>
    </xf>
    <xf numFmtId="2" fontId="9" fillId="0" borderId="4" xfId="0" applyNumberFormat="1"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9" fillId="0" borderId="11" xfId="0" applyFont="1" applyFill="1" applyBorder="1" applyAlignment="1">
      <alignment vertical="center" wrapText="1"/>
    </xf>
    <xf numFmtId="2" fontId="8" fillId="5" borderId="10" xfId="0" applyNumberFormat="1" applyFont="1" applyFill="1" applyBorder="1" applyAlignment="1">
      <alignment vertical="center"/>
    </xf>
    <xf numFmtId="2" fontId="9" fillId="0" borderId="5" xfId="0" applyNumberFormat="1" applyFont="1" applyFill="1" applyBorder="1" applyAlignment="1">
      <alignment vertical="center"/>
    </xf>
    <xf numFmtId="2" fontId="8" fillId="0" borderId="5" xfId="0" applyNumberFormat="1" applyFont="1" applyFill="1" applyBorder="1" applyAlignment="1">
      <alignment vertical="center"/>
    </xf>
    <xf numFmtId="2" fontId="9" fillId="0" borderId="8" xfId="0" applyNumberFormat="1" applyFont="1" applyFill="1" applyBorder="1" applyAlignment="1">
      <alignment vertical="center"/>
    </xf>
    <xf numFmtId="0" fontId="9" fillId="5" borderId="34" xfId="0" applyFont="1" applyFill="1" applyBorder="1" applyAlignment="1">
      <alignment vertical="center" wrapText="1"/>
    </xf>
    <xf numFmtId="0" fontId="9" fillId="15" borderId="25" xfId="0" applyFont="1" applyFill="1" applyBorder="1" applyAlignment="1">
      <alignment horizontal="center" vertical="center"/>
    </xf>
    <xf numFmtId="0" fontId="8" fillId="15" borderId="26" xfId="0" applyFont="1" applyFill="1" applyBorder="1" applyAlignment="1">
      <alignment vertical="center" wrapText="1"/>
    </xf>
    <xf numFmtId="0" fontId="9" fillId="15" borderId="26" xfId="0" applyFont="1" applyFill="1" applyBorder="1" applyAlignment="1">
      <alignment vertical="center"/>
    </xf>
    <xf numFmtId="1" fontId="9" fillId="15" borderId="26" xfId="0" applyNumberFormat="1" applyFont="1" applyFill="1" applyBorder="1" applyAlignment="1">
      <alignment vertical="center"/>
    </xf>
    <xf numFmtId="2" fontId="9" fillId="15" borderId="26" xfId="0" applyNumberFormat="1" applyFont="1" applyFill="1" applyBorder="1" applyAlignment="1">
      <alignment vertical="center"/>
    </xf>
    <xf numFmtId="2" fontId="8" fillId="15" borderId="26" xfId="0" applyNumberFormat="1" applyFont="1" applyFill="1" applyBorder="1" applyAlignment="1">
      <alignment vertical="center"/>
    </xf>
    <xf numFmtId="0" fontId="9" fillId="0" borderId="11" xfId="0" applyFont="1" applyBorder="1" applyAlignment="1">
      <alignment vertical="center" wrapText="1"/>
    </xf>
    <xf numFmtId="0" fontId="9" fillId="0" borderId="3" xfId="0" applyFont="1" applyBorder="1" applyAlignment="1">
      <alignment horizontal="center" vertical="center"/>
    </xf>
    <xf numFmtId="0" fontId="8" fillId="5" borderId="35" xfId="0" applyFont="1" applyFill="1" applyBorder="1" applyAlignment="1">
      <alignment horizontal="center" vertical="center"/>
    </xf>
    <xf numFmtId="0" fontId="23" fillId="0" borderId="4" xfId="0" applyFont="1" applyBorder="1" applyAlignment="1">
      <alignment horizontal="left" readingOrder="1"/>
    </xf>
    <xf numFmtId="0" fontId="23" fillId="0" borderId="7" xfId="0" applyFont="1" applyBorder="1" applyAlignment="1">
      <alignment horizontal="left" readingOrder="1"/>
    </xf>
    <xf numFmtId="1" fontId="18" fillId="0" borderId="11" xfId="0" applyNumberFormat="1" applyFont="1" applyBorder="1"/>
    <xf numFmtId="1" fontId="7" fillId="0" borderId="11" xfId="0" applyNumberFormat="1" applyFont="1" applyFill="1" applyBorder="1"/>
    <xf numFmtId="0" fontId="9" fillId="0" borderId="3" xfId="0" applyFont="1" applyFill="1" applyBorder="1" applyAlignment="1">
      <alignment vertical="center" wrapText="1"/>
    </xf>
    <xf numFmtId="0" fontId="8" fillId="0" borderId="3" xfId="0" applyFont="1" applyFill="1" applyBorder="1" applyAlignment="1">
      <alignment vertical="center" wrapText="1"/>
    </xf>
    <xf numFmtId="0" fontId="9" fillId="0" borderId="6" xfId="0" applyFont="1" applyFill="1" applyBorder="1" applyAlignment="1">
      <alignment vertical="center" wrapText="1"/>
    </xf>
    <xf numFmtId="1" fontId="18" fillId="0" borderId="1" xfId="0" applyNumberFormat="1" applyFont="1" applyFill="1" applyBorder="1"/>
    <xf numFmtId="1" fontId="18" fillId="0" borderId="2" xfId="0" applyNumberFormat="1" applyFont="1" applyBorder="1"/>
    <xf numFmtId="1" fontId="18" fillId="0" borderId="10" xfId="0" applyNumberFormat="1" applyFont="1" applyBorder="1"/>
    <xf numFmtId="1" fontId="18" fillId="0" borderId="3" xfId="0" applyNumberFormat="1" applyFont="1" applyBorder="1"/>
    <xf numFmtId="1" fontId="18" fillId="0" borderId="5" xfId="0" applyNumberFormat="1" applyFont="1" applyBorder="1"/>
    <xf numFmtId="1" fontId="7" fillId="0" borderId="3" xfId="0" applyNumberFormat="1" applyFont="1" applyFill="1" applyBorder="1"/>
    <xf numFmtId="1" fontId="7" fillId="0" borderId="5" xfId="0" applyNumberFormat="1" applyFont="1" applyBorder="1"/>
    <xf numFmtId="0" fontId="7" fillId="0" borderId="3" xfId="0" applyFont="1" applyBorder="1"/>
    <xf numFmtId="1" fontId="7" fillId="0" borderId="6" xfId="0" applyNumberFormat="1" applyFont="1" applyFill="1" applyBorder="1"/>
    <xf numFmtId="1" fontId="7" fillId="0" borderId="7" xfId="0" applyNumberFormat="1" applyFont="1" applyBorder="1"/>
    <xf numFmtId="1" fontId="7" fillId="0" borderId="8" xfId="0" applyNumberFormat="1" applyFont="1" applyBorder="1"/>
    <xf numFmtId="0" fontId="7" fillId="0" borderId="5" xfId="0" applyFont="1" applyBorder="1"/>
    <xf numFmtId="1" fontId="7" fillId="0" borderId="7" xfId="0" applyNumberFormat="1" applyFont="1" applyFill="1" applyBorder="1"/>
    <xf numFmtId="0" fontId="8" fillId="2" borderId="36" xfId="0" applyFont="1" applyFill="1" applyBorder="1" applyAlignment="1">
      <alignment horizontal="center" vertical="center" wrapText="1"/>
    </xf>
    <xf numFmtId="0" fontId="8" fillId="5" borderId="37" xfId="0" applyFont="1" applyFill="1" applyBorder="1" applyAlignment="1">
      <alignment horizontal="center" vertical="center" wrapText="1"/>
    </xf>
    <xf numFmtId="2" fontId="8" fillId="5" borderId="38" xfId="0" applyNumberFormat="1" applyFont="1" applyFill="1" applyBorder="1" applyAlignment="1">
      <alignment vertical="center"/>
    </xf>
    <xf numFmtId="2" fontId="9" fillId="0" borderId="39" xfId="0" applyNumberFormat="1" applyFont="1" applyFill="1" applyBorder="1" applyAlignment="1">
      <alignment vertical="center"/>
    </xf>
    <xf numFmtId="2" fontId="8" fillId="0" borderId="39" xfId="0" applyNumberFormat="1" applyFont="1" applyFill="1" applyBorder="1" applyAlignment="1">
      <alignment vertical="center"/>
    </xf>
    <xf numFmtId="2" fontId="9" fillId="0" borderId="40" xfId="0" applyNumberFormat="1" applyFont="1" applyFill="1" applyBorder="1" applyAlignment="1">
      <alignment vertical="center"/>
    </xf>
    <xf numFmtId="2" fontId="8" fillId="5" borderId="38" xfId="0" applyNumberFormat="1" applyFont="1" applyFill="1" applyBorder="1" applyAlignment="1">
      <alignment vertical="center" wrapText="1"/>
    </xf>
    <xf numFmtId="2" fontId="9" fillId="14" borderId="39" xfId="0" applyNumberFormat="1" applyFont="1" applyFill="1" applyBorder="1" applyAlignment="1">
      <alignment vertical="center"/>
    </xf>
    <xf numFmtId="2" fontId="9" fillId="14" borderId="40" xfId="0" applyNumberFormat="1" applyFont="1" applyFill="1" applyBorder="1" applyAlignment="1">
      <alignment vertical="center"/>
    </xf>
    <xf numFmtId="2" fontId="8" fillId="15" borderId="41" xfId="0" applyNumberFormat="1" applyFont="1" applyFill="1" applyBorder="1" applyAlignment="1">
      <alignment vertical="center"/>
    </xf>
    <xf numFmtId="2" fontId="9" fillId="0" borderId="39" xfId="0" applyNumberFormat="1" applyFont="1" applyBorder="1" applyAlignment="1">
      <alignment vertical="center"/>
    </xf>
    <xf numFmtId="0" fontId="9" fillId="5" borderId="25" xfId="0" applyFont="1" applyFill="1" applyBorder="1" applyAlignment="1">
      <alignment vertical="center" wrapText="1"/>
    </xf>
    <xf numFmtId="0" fontId="9" fillId="0" borderId="1" xfId="0" applyFont="1" applyFill="1" applyBorder="1" applyAlignment="1">
      <alignment vertical="center" wrapText="1"/>
    </xf>
    <xf numFmtId="0" fontId="9" fillId="0" borderId="10" xfId="0" applyFont="1" applyFill="1" applyBorder="1" applyAlignment="1">
      <alignment vertical="center" wrapText="1"/>
    </xf>
    <xf numFmtId="1" fontId="7" fillId="0" borderId="33" xfId="0" applyNumberFormat="1" applyFont="1" applyBorder="1"/>
    <xf numFmtId="0" fontId="7" fillId="0" borderId="33" xfId="0" applyFont="1" applyBorder="1"/>
    <xf numFmtId="0" fontId="9" fillId="5" borderId="26" xfId="0" applyFont="1" applyFill="1" applyBorder="1" applyAlignment="1">
      <alignment vertical="center" wrapText="1"/>
    </xf>
    <xf numFmtId="1" fontId="9" fillId="5" borderId="25" xfId="0" applyNumberFormat="1" applyFont="1" applyFill="1" applyBorder="1" applyAlignment="1">
      <alignment vertical="center" wrapText="1"/>
    </xf>
    <xf numFmtId="1" fontId="9" fillId="5" borderId="26" xfId="0" applyNumberFormat="1" applyFont="1" applyFill="1" applyBorder="1" applyAlignment="1">
      <alignment vertical="center" wrapText="1"/>
    </xf>
    <xf numFmtId="1" fontId="9" fillId="5" borderId="19" xfId="0" applyNumberFormat="1" applyFont="1" applyFill="1" applyBorder="1" applyAlignment="1">
      <alignment vertical="center" wrapText="1"/>
    </xf>
    <xf numFmtId="0" fontId="9" fillId="5" borderId="1" xfId="0" applyFont="1" applyFill="1" applyBorder="1" applyAlignment="1">
      <alignment vertical="center" wrapText="1"/>
    </xf>
    <xf numFmtId="1" fontId="9" fillId="5" borderId="2" xfId="0" applyNumberFormat="1" applyFont="1" applyFill="1" applyBorder="1" applyAlignment="1">
      <alignment vertical="center" wrapText="1"/>
    </xf>
    <xf numFmtId="1" fontId="9" fillId="5" borderId="34" xfId="0" applyNumberFormat="1" applyFont="1" applyFill="1" applyBorder="1" applyAlignment="1">
      <alignment vertical="center" wrapText="1"/>
    </xf>
    <xf numFmtId="1" fontId="7" fillId="0" borderId="11" xfId="0" applyNumberFormat="1" applyFont="1" applyBorder="1"/>
    <xf numFmtId="2" fontId="8" fillId="0" borderId="11" xfId="0" applyNumberFormat="1" applyFont="1" applyFill="1" applyBorder="1" applyAlignment="1">
      <alignment vertical="center"/>
    </xf>
    <xf numFmtId="1" fontId="7" fillId="0" borderId="12" xfId="0" applyNumberFormat="1" applyFont="1" applyBorder="1"/>
    <xf numFmtId="1" fontId="8" fillId="5" borderId="2" xfId="0" applyNumberFormat="1" applyFont="1" applyFill="1" applyBorder="1" applyAlignment="1">
      <alignment vertical="center" wrapText="1"/>
    </xf>
    <xf numFmtId="1" fontId="8" fillId="5" borderId="34" xfId="0" applyNumberFormat="1" applyFont="1" applyFill="1" applyBorder="1" applyAlignment="1">
      <alignment vertical="center" wrapText="1"/>
    </xf>
    <xf numFmtId="1" fontId="7" fillId="0" borderId="12" xfId="0" applyNumberFormat="1" applyFont="1" applyFill="1" applyBorder="1"/>
    <xf numFmtId="0" fontId="9" fillId="14" borderId="3" xfId="0" applyFont="1" applyFill="1" applyBorder="1" applyAlignment="1">
      <alignment vertical="center" wrapText="1"/>
    </xf>
    <xf numFmtId="0" fontId="9" fillId="14" borderId="6" xfId="0" applyFont="1" applyFill="1" applyBorder="1" applyAlignment="1">
      <alignment vertical="center" wrapText="1"/>
    </xf>
    <xf numFmtId="0" fontId="9" fillId="15" borderId="25" xfId="0" applyFont="1" applyFill="1" applyBorder="1" applyAlignment="1">
      <alignment vertical="center" wrapText="1"/>
    </xf>
    <xf numFmtId="1" fontId="9" fillId="5" borderId="29" xfId="0" applyNumberFormat="1" applyFont="1" applyFill="1" applyBorder="1" applyAlignment="1">
      <alignment vertical="center" wrapText="1"/>
    </xf>
    <xf numFmtId="0" fontId="9" fillId="15" borderId="19" xfId="0" applyFont="1" applyFill="1" applyBorder="1" applyAlignment="1">
      <alignment vertical="center" wrapText="1"/>
    </xf>
    <xf numFmtId="0" fontId="9" fillId="0" borderId="3" xfId="0" applyFont="1" applyBorder="1" applyAlignment="1">
      <alignment vertical="center" wrapText="1"/>
    </xf>
    <xf numFmtId="2" fontId="8" fillId="5" borderId="19" xfId="0" applyNumberFormat="1" applyFont="1" applyFill="1" applyBorder="1" applyAlignment="1">
      <alignment vertical="center"/>
    </xf>
    <xf numFmtId="2" fontId="8" fillId="5" borderId="29" xfId="0" applyNumberFormat="1" applyFont="1" applyFill="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1" fontId="9" fillId="0" borderId="0" xfId="0" applyNumberFormat="1" applyFont="1" applyBorder="1" applyAlignment="1">
      <alignment vertical="center"/>
    </xf>
    <xf numFmtId="2" fontId="9" fillId="0" borderId="0" xfId="0" applyNumberFormat="1" applyFont="1" applyBorder="1" applyAlignment="1">
      <alignment vertical="center"/>
    </xf>
    <xf numFmtId="1" fontId="7" fillId="0" borderId="0" xfId="0" applyNumberFormat="1" applyFont="1" applyBorder="1"/>
    <xf numFmtId="0" fontId="7" fillId="0" borderId="0" xfId="0" applyFont="1" applyBorder="1"/>
    <xf numFmtId="0" fontId="9" fillId="0" borderId="42" xfId="0" applyFont="1" applyBorder="1" applyAlignment="1">
      <alignment horizontal="center" vertical="center"/>
    </xf>
    <xf numFmtId="0" fontId="9" fillId="0" borderId="33" xfId="0" applyFont="1" applyBorder="1" applyAlignment="1">
      <alignment vertical="center" wrapText="1"/>
    </xf>
    <xf numFmtId="0" fontId="9" fillId="0" borderId="33" xfId="0" applyFont="1" applyBorder="1" applyAlignment="1">
      <alignment vertical="center"/>
    </xf>
    <xf numFmtId="1" fontId="9" fillId="0" borderId="33" xfId="0" applyNumberFormat="1" applyFont="1" applyBorder="1" applyAlignment="1">
      <alignment vertical="center"/>
    </xf>
    <xf numFmtId="2" fontId="9" fillId="0" borderId="33" xfId="0" applyNumberFormat="1" applyFont="1" applyBorder="1" applyAlignment="1">
      <alignment vertical="center"/>
    </xf>
    <xf numFmtId="2" fontId="9" fillId="0" borderId="43" xfId="0" applyNumberFormat="1" applyFont="1" applyBorder="1" applyAlignment="1">
      <alignment vertical="center"/>
    </xf>
    <xf numFmtId="0" fontId="9" fillId="0" borderId="42" xfId="0" applyFont="1" applyBorder="1" applyAlignment="1">
      <alignment vertical="center" wrapText="1"/>
    </xf>
    <xf numFmtId="0" fontId="9" fillId="0" borderId="44" xfId="0" applyFont="1" applyBorder="1" applyAlignment="1">
      <alignment vertical="center" wrapText="1"/>
    </xf>
    <xf numFmtId="1" fontId="7" fillId="0" borderId="45" xfId="0" applyNumberFormat="1" applyFont="1" applyBorder="1"/>
    <xf numFmtId="1" fontId="7" fillId="0" borderId="44" xfId="0" applyNumberFormat="1" applyFont="1" applyBorder="1"/>
    <xf numFmtId="0" fontId="8" fillId="2" borderId="29"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xf>
    <xf numFmtId="1" fontId="8" fillId="5" borderId="26" xfId="0" applyNumberFormat="1" applyFont="1" applyFill="1" applyBorder="1" applyAlignment="1">
      <alignment horizontal="center" vertical="center"/>
    </xf>
    <xf numFmtId="0" fontId="8" fillId="5" borderId="26" xfId="0" applyFont="1" applyFill="1" applyBorder="1" applyAlignment="1">
      <alignment vertical="center"/>
    </xf>
    <xf numFmtId="0" fontId="9" fillId="5" borderId="29" xfId="0" applyFont="1" applyFill="1" applyBorder="1" applyAlignment="1">
      <alignment vertical="center" wrapText="1"/>
    </xf>
    <xf numFmtId="0" fontId="8" fillId="5" borderId="19" xfId="0" applyFont="1" applyFill="1" applyBorder="1" applyAlignment="1">
      <alignment vertical="center" wrapText="1"/>
    </xf>
    <xf numFmtId="0" fontId="9" fillId="0" borderId="12" xfId="0" applyFont="1" applyFill="1" applyBorder="1" applyAlignment="1">
      <alignment vertical="center" wrapText="1"/>
    </xf>
    <xf numFmtId="0" fontId="9" fillId="5" borderId="26" xfId="0" applyFont="1" applyFill="1" applyBorder="1" applyAlignment="1">
      <alignment horizontal="left" vertical="center" wrapText="1"/>
    </xf>
    <xf numFmtId="2" fontId="9" fillId="5" borderId="29" xfId="0" applyNumberFormat="1" applyFont="1" applyFill="1" applyBorder="1" applyAlignment="1">
      <alignment vertical="center" wrapText="1"/>
    </xf>
    <xf numFmtId="0" fontId="8" fillId="0" borderId="28" xfId="0" applyFont="1" applyBorder="1" applyAlignment="1">
      <alignment vertical="center"/>
    </xf>
    <xf numFmtId="0" fontId="9" fillId="0" borderId="37" xfId="0" applyFont="1" applyBorder="1" applyAlignment="1">
      <alignment vertical="center"/>
    </xf>
    <xf numFmtId="1" fontId="7" fillId="0" borderId="28" xfId="0" applyNumberFormat="1" applyFont="1" applyBorder="1"/>
    <xf numFmtId="0" fontId="7" fillId="0" borderId="28" xfId="0" applyFont="1" applyBorder="1"/>
    <xf numFmtId="1" fontId="7" fillId="0" borderId="2" xfId="0" applyNumberFormat="1" applyFont="1" applyBorder="1"/>
    <xf numFmtId="0" fontId="7" fillId="0" borderId="10" xfId="0" applyFont="1" applyBorder="1"/>
    <xf numFmtId="2" fontId="8" fillId="2" borderId="8" xfId="0" applyNumberFormat="1" applyFont="1" applyFill="1" applyBorder="1" applyAlignment="1">
      <alignment vertical="center"/>
    </xf>
    <xf numFmtId="1" fontId="7" fillId="0" borderId="34" xfId="0" applyNumberFormat="1" applyFont="1" applyBorder="1"/>
    <xf numFmtId="2" fontId="8" fillId="2" borderId="12" xfId="0" applyNumberFormat="1" applyFont="1" applyFill="1" applyBorder="1" applyAlignment="1">
      <alignment vertical="center"/>
    </xf>
    <xf numFmtId="2" fontId="9" fillId="0" borderId="10" xfId="0" applyNumberFormat="1" applyFont="1" applyBorder="1" applyAlignment="1">
      <alignment vertical="center" wrapText="1"/>
    </xf>
    <xf numFmtId="0" fontId="9" fillId="0" borderId="34" xfId="0" applyFont="1" applyBorder="1" applyAlignment="1">
      <alignment vertical="center" wrapText="1"/>
    </xf>
    <xf numFmtId="0" fontId="9" fillId="2" borderId="12" xfId="0" applyFont="1" applyFill="1" applyBorder="1" applyAlignment="1">
      <alignment vertical="center" wrapText="1"/>
    </xf>
    <xf numFmtId="2" fontId="8" fillId="5" borderId="5" xfId="0" applyNumberFormat="1" applyFont="1" applyFill="1" applyBorder="1" applyAlignment="1">
      <alignment vertical="center"/>
    </xf>
    <xf numFmtId="0" fontId="24" fillId="0" borderId="0" xfId="0" applyFont="1"/>
    <xf numFmtId="0" fontId="24" fillId="0" borderId="0" xfId="0" applyFont="1" applyAlignment="1">
      <alignment horizontal="center"/>
    </xf>
    <xf numFmtId="0" fontId="26" fillId="16" borderId="1" xfId="0" applyFont="1" applyFill="1" applyBorder="1" applyAlignment="1">
      <alignment horizontal="center"/>
    </xf>
    <xf numFmtId="0" fontId="26" fillId="16" borderId="2" xfId="0" applyFont="1" applyFill="1" applyBorder="1"/>
    <xf numFmtId="0" fontId="26" fillId="16" borderId="38" xfId="0" applyFont="1" applyFill="1" applyBorder="1"/>
    <xf numFmtId="0" fontId="26" fillId="16" borderId="10" xfId="0" applyFont="1" applyFill="1" applyBorder="1" applyAlignment="1">
      <alignment horizontal="center"/>
    </xf>
    <xf numFmtId="0" fontId="24" fillId="0" borderId="3" xfId="0" applyFont="1" applyBorder="1" applyAlignment="1">
      <alignment horizontal="center"/>
    </xf>
    <xf numFmtId="0" fontId="24" fillId="0" borderId="4" xfId="0" applyFont="1" applyBorder="1"/>
    <xf numFmtId="0" fontId="24" fillId="0" borderId="39" xfId="0" applyFont="1" applyBorder="1"/>
    <xf numFmtId="0" fontId="24" fillId="0" borderId="5" xfId="0" applyFont="1" applyBorder="1" applyAlignment="1">
      <alignment horizontal="center"/>
    </xf>
    <xf numFmtId="37" fontId="24" fillId="0" borderId="5" xfId="0" applyNumberFormat="1" applyFont="1" applyBorder="1" applyAlignment="1">
      <alignment horizontal="center"/>
    </xf>
    <xf numFmtId="0" fontId="24" fillId="0" borderId="42" xfId="0" applyFont="1" applyBorder="1" applyAlignment="1">
      <alignment horizontal="center"/>
    </xf>
    <xf numFmtId="0" fontId="24" fillId="0" borderId="33" xfId="0" applyFont="1" applyBorder="1"/>
    <xf numFmtId="0" fontId="24" fillId="0" borderId="43" xfId="0" applyFont="1" applyBorder="1"/>
    <xf numFmtId="37" fontId="24" fillId="0" borderId="44" xfId="0" applyNumberFormat="1" applyFont="1" applyBorder="1" applyAlignment="1">
      <alignment horizontal="center"/>
    </xf>
    <xf numFmtId="0" fontId="26" fillId="15" borderId="6" xfId="0" applyFont="1" applyFill="1" applyBorder="1" applyAlignment="1">
      <alignment horizontal="center"/>
    </xf>
    <xf numFmtId="0" fontId="28" fillId="0" borderId="0" xfId="1" applyFont="1" applyBorder="1" applyAlignment="1">
      <alignment horizontal="left" wrapText="1"/>
    </xf>
    <xf numFmtId="0" fontId="16" fillId="0" borderId="0" xfId="1" applyFont="1"/>
    <xf numFmtId="0" fontId="16" fillId="0" borderId="3" xfId="1" applyFont="1" applyFill="1" applyBorder="1" applyAlignment="1">
      <alignment vertical="top" wrapText="1"/>
    </xf>
    <xf numFmtId="0" fontId="28" fillId="16" borderId="25" xfId="9" applyFont="1" applyFill="1" applyBorder="1" applyAlignment="1" applyProtection="1">
      <alignment vertical="top" wrapText="1"/>
    </xf>
    <xf numFmtId="37" fontId="16" fillId="0" borderId="4" xfId="4" applyNumberFormat="1" applyFont="1" applyBorder="1" applyAlignment="1">
      <alignment horizontal="right" vertical="top"/>
    </xf>
    <xf numFmtId="0" fontId="27" fillId="15" borderId="7" xfId="0" applyFont="1" applyFill="1" applyBorder="1"/>
    <xf numFmtId="0" fontId="16" fillId="0" borderId="0" xfId="1" applyFont="1" applyFill="1" applyBorder="1" applyAlignment="1">
      <alignment vertical="top" wrapText="1"/>
    </xf>
    <xf numFmtId="0" fontId="24" fillId="14" borderId="4" xfId="0" applyFont="1" applyFill="1" applyBorder="1" applyAlignment="1">
      <alignment vertical="top" wrapText="1"/>
    </xf>
    <xf numFmtId="0" fontId="25" fillId="14" borderId="0" xfId="0" applyFont="1" applyFill="1" applyAlignment="1">
      <alignment vertical="top"/>
    </xf>
    <xf numFmtId="0" fontId="24" fillId="14" borderId="0" xfId="0" applyFont="1" applyFill="1" applyAlignment="1">
      <alignment vertical="top"/>
    </xf>
    <xf numFmtId="0" fontId="24" fillId="14" borderId="4" xfId="0" applyFont="1" applyFill="1" applyBorder="1" applyAlignment="1">
      <alignment horizontal="center" vertical="top"/>
    </xf>
    <xf numFmtId="0" fontId="24" fillId="14" borderId="4" xfId="1" applyFont="1" applyFill="1" applyBorder="1" applyAlignment="1">
      <alignment vertical="top" wrapText="1"/>
    </xf>
    <xf numFmtId="0" fontId="24" fillId="14" borderId="0" xfId="0" applyFont="1" applyFill="1" applyBorder="1" applyAlignment="1">
      <alignment vertical="top"/>
    </xf>
    <xf numFmtId="0" fontId="24" fillId="14" borderId="4" xfId="0" applyFont="1" applyFill="1" applyBorder="1" applyAlignment="1">
      <alignment horizontal="center" vertical="top" wrapText="1"/>
    </xf>
    <xf numFmtId="0" fontId="24" fillId="14" borderId="4" xfId="1" applyFont="1" applyFill="1" applyBorder="1" applyAlignment="1" applyProtection="1">
      <alignment horizontal="left" vertical="top" wrapText="1"/>
      <protection locked="0"/>
    </xf>
    <xf numFmtId="0" fontId="24" fillId="14" borderId="4" xfId="1" applyFont="1" applyFill="1" applyBorder="1" applyAlignment="1" applyProtection="1">
      <alignment vertical="top" wrapText="1"/>
      <protection locked="0"/>
    </xf>
    <xf numFmtId="0" fontId="24" fillId="14" borderId="0" xfId="0" applyFont="1" applyFill="1" applyAlignment="1">
      <alignment horizontal="center" vertical="top"/>
    </xf>
    <xf numFmtId="0" fontId="24" fillId="14" borderId="0" xfId="0" applyFont="1" applyFill="1" applyAlignment="1">
      <alignment vertical="top" wrapText="1"/>
    </xf>
    <xf numFmtId="0" fontId="28" fillId="0" borderId="0" xfId="1" applyFont="1" applyFill="1" applyBorder="1" applyAlignment="1">
      <alignment horizontal="left" vertical="top" wrapText="1"/>
    </xf>
    <xf numFmtId="0" fontId="16" fillId="0" borderId="0" xfId="1" applyFont="1" applyBorder="1"/>
    <xf numFmtId="37" fontId="24" fillId="0" borderId="39" xfId="0" applyNumberFormat="1" applyFont="1" applyBorder="1"/>
    <xf numFmtId="0" fontId="28" fillId="17" borderId="4" xfId="1" applyFont="1" applyFill="1" applyBorder="1" applyAlignment="1">
      <alignment horizontal="center" vertical="top" wrapText="1"/>
    </xf>
    <xf numFmtId="0" fontId="48" fillId="0" borderId="42" xfId="1" applyFont="1" applyFill="1" applyBorder="1" applyAlignment="1">
      <alignment vertical="top" wrapText="1"/>
    </xf>
    <xf numFmtId="0" fontId="28" fillId="18" borderId="25" xfId="1" applyFont="1" applyFill="1" applyBorder="1" applyAlignment="1">
      <alignment horizontal="left" vertical="top" wrapText="1"/>
    </xf>
    <xf numFmtId="0" fontId="48" fillId="0" borderId="33" xfId="16" applyFont="1" applyFill="1" applyBorder="1" applyAlignment="1" applyProtection="1">
      <alignment wrapText="1"/>
    </xf>
    <xf numFmtId="37" fontId="28" fillId="18" borderId="19" xfId="1" applyNumberFormat="1" applyFont="1" applyFill="1" applyBorder="1" applyAlignment="1">
      <alignment horizontal="right" vertical="top" wrapText="1"/>
    </xf>
    <xf numFmtId="0" fontId="28" fillId="14" borderId="0" xfId="1" applyFont="1" applyFill="1" applyBorder="1" applyAlignment="1">
      <alignment horizontal="left" vertical="top" wrapText="1"/>
    </xf>
    <xf numFmtId="0" fontId="28" fillId="16" borderId="26" xfId="9" applyFont="1" applyFill="1" applyBorder="1" applyAlignment="1" applyProtection="1">
      <alignment horizontal="right" vertical="top" wrapText="1"/>
    </xf>
    <xf numFmtId="0" fontId="28" fillId="44" borderId="26" xfId="1" applyFont="1" applyFill="1" applyBorder="1" applyAlignment="1">
      <alignment horizontal="center" vertical="top" wrapText="1"/>
    </xf>
    <xf numFmtId="0" fontId="28" fillId="44" borderId="19" xfId="1" applyFont="1" applyFill="1" applyBorder="1" applyAlignment="1">
      <alignment horizontal="center" vertical="top" wrapText="1"/>
    </xf>
    <xf numFmtId="0" fontId="28" fillId="44" borderId="25" xfId="1" applyFont="1" applyFill="1" applyBorder="1" applyAlignment="1">
      <alignment horizontal="left" vertical="top" wrapText="1"/>
    </xf>
    <xf numFmtId="37" fontId="28" fillId="18" borderId="26" xfId="1" applyNumberFormat="1" applyFont="1" applyFill="1" applyBorder="1" applyAlignment="1">
      <alignment horizontal="right" vertical="top" wrapText="1"/>
    </xf>
    <xf numFmtId="37" fontId="16" fillId="14" borderId="0" xfId="4" applyNumberFormat="1" applyFont="1" applyFill="1" applyBorder="1" applyAlignment="1">
      <alignment horizontal="right" vertical="top"/>
    </xf>
    <xf numFmtId="0" fontId="16" fillId="14" borderId="0" xfId="1" applyFont="1" applyFill="1" applyBorder="1" applyAlignment="1">
      <alignment horizontal="center" vertical="top"/>
    </xf>
    <xf numFmtId="0" fontId="16" fillId="14" borderId="0" xfId="1" applyFont="1" applyFill="1" applyBorder="1" applyAlignment="1">
      <alignment wrapText="1"/>
    </xf>
    <xf numFmtId="0" fontId="28" fillId="14" borderId="0" xfId="1" applyFont="1" applyFill="1" applyBorder="1" applyAlignment="1">
      <alignment horizontal="center" vertical="top" wrapText="1"/>
    </xf>
    <xf numFmtId="0" fontId="28" fillId="16" borderId="26" xfId="9" applyFont="1" applyFill="1" applyBorder="1" applyAlignment="1" applyProtection="1">
      <alignment vertical="top" wrapText="1"/>
    </xf>
    <xf numFmtId="0" fontId="16" fillId="14" borderId="0" xfId="1" applyFont="1" applyFill="1" applyBorder="1"/>
    <xf numFmtId="0" fontId="16" fillId="14" borderId="0" xfId="1" applyFont="1" applyFill="1" applyBorder="1" applyAlignment="1">
      <alignment horizontal="right" vertical="top"/>
    </xf>
    <xf numFmtId="0" fontId="28" fillId="44" borderId="29" xfId="1" applyFont="1" applyFill="1" applyBorder="1" applyAlignment="1">
      <alignment horizontal="left" vertical="top" wrapText="1"/>
    </xf>
    <xf numFmtId="37" fontId="28" fillId="44" borderId="29" xfId="1" applyNumberFormat="1" applyFont="1" applyFill="1" applyBorder="1" applyAlignment="1">
      <alignment horizontal="right" vertical="top" wrapText="1"/>
    </xf>
    <xf numFmtId="37" fontId="28" fillId="14" borderId="0" xfId="1" applyNumberFormat="1" applyFont="1" applyFill="1" applyBorder="1" applyAlignment="1">
      <alignment horizontal="right" vertical="top" wrapText="1"/>
    </xf>
    <xf numFmtId="0" fontId="16" fillId="0" borderId="0" xfId="1" applyFont="1" applyFill="1" applyBorder="1" applyAlignment="1">
      <alignment wrapText="1"/>
    </xf>
    <xf numFmtId="0" fontId="16" fillId="0" borderId="0" xfId="1" applyFont="1" applyBorder="1" applyAlignment="1">
      <alignment horizontal="center" vertical="top"/>
    </xf>
    <xf numFmtId="165" fontId="16" fillId="0" borderId="0" xfId="3" applyNumberFormat="1" applyFont="1" applyBorder="1" applyAlignment="1">
      <alignment horizontal="right" vertical="top"/>
    </xf>
    <xf numFmtId="37" fontId="16" fillId="0" borderId="0" xfId="4" applyNumberFormat="1" applyFont="1" applyBorder="1" applyAlignment="1">
      <alignment horizontal="right" vertical="top"/>
    </xf>
    <xf numFmtId="0" fontId="16" fillId="0" borderId="0" xfId="1" applyFont="1" applyBorder="1" applyAlignment="1">
      <alignment horizontal="right" vertical="top"/>
    </xf>
    <xf numFmtId="0" fontId="16" fillId="0" borderId="0" xfId="1" applyFont="1" applyBorder="1" applyAlignment="1">
      <alignment horizontal="center"/>
    </xf>
    <xf numFmtId="0" fontId="28" fillId="14" borderId="0" xfId="1" applyFont="1" applyFill="1" applyBorder="1" applyAlignment="1">
      <alignment horizontal="left" vertical="top"/>
    </xf>
    <xf numFmtId="0" fontId="28" fillId="44" borderId="29" xfId="1" applyFont="1" applyFill="1" applyBorder="1" applyAlignment="1">
      <alignment horizontal="right" vertical="top" wrapText="1"/>
    </xf>
    <xf numFmtId="0" fontId="16" fillId="0" borderId="48" xfId="1" applyFont="1" applyFill="1" applyBorder="1" applyAlignment="1">
      <alignment wrapText="1"/>
    </xf>
    <xf numFmtId="0" fontId="16" fillId="0" borderId="3" xfId="1" applyFont="1" applyFill="1" applyBorder="1" applyAlignment="1">
      <alignment wrapText="1"/>
    </xf>
    <xf numFmtId="165" fontId="16" fillId="14" borderId="0" xfId="3" applyNumberFormat="1" applyFont="1" applyFill="1" applyBorder="1" applyAlignment="1">
      <alignment horizontal="right" vertical="top"/>
    </xf>
    <xf numFmtId="0" fontId="28" fillId="14" borderId="0" xfId="1" applyFont="1" applyFill="1" applyBorder="1" applyAlignment="1">
      <alignment horizontal="right" vertical="top" wrapText="1"/>
    </xf>
    <xf numFmtId="0" fontId="48" fillId="0" borderId="42" xfId="1" applyFont="1" applyFill="1" applyBorder="1" applyAlignment="1">
      <alignment wrapText="1"/>
    </xf>
    <xf numFmtId="0" fontId="28" fillId="14" borderId="0" xfId="9" applyFont="1" applyFill="1" applyBorder="1" applyAlignment="1" applyProtection="1">
      <alignment horizontal="left" vertical="center" wrapText="1"/>
    </xf>
    <xf numFmtId="0" fontId="28" fillId="14" borderId="0" xfId="9" applyFont="1" applyFill="1" applyBorder="1" applyAlignment="1" applyProtection="1">
      <alignment vertical="top" wrapText="1"/>
    </xf>
    <xf numFmtId="0" fontId="28" fillId="16" borderId="25" xfId="9" applyFont="1" applyFill="1" applyBorder="1" applyAlignment="1" applyProtection="1">
      <alignment vertical="center" wrapText="1"/>
    </xf>
    <xf numFmtId="37" fontId="28" fillId="16" borderId="25" xfId="9" applyNumberFormat="1" applyFont="1" applyFill="1" applyBorder="1" applyAlignment="1" applyProtection="1">
      <alignment horizontal="right" vertical="center" wrapText="1"/>
    </xf>
    <xf numFmtId="0" fontId="28" fillId="14" borderId="0" xfId="9" applyFont="1" applyFill="1" applyBorder="1" applyAlignment="1" applyProtection="1">
      <alignment horizontal="right" vertical="center" wrapText="1"/>
    </xf>
    <xf numFmtId="37" fontId="28" fillId="14" borderId="0" xfId="9" applyNumberFormat="1" applyFont="1" applyFill="1" applyBorder="1" applyAlignment="1" applyProtection="1">
      <alignment horizontal="right" vertical="center" wrapText="1"/>
    </xf>
    <xf numFmtId="0" fontId="52" fillId="14" borderId="0" xfId="1" applyFont="1" applyFill="1" applyBorder="1"/>
    <xf numFmtId="0" fontId="52" fillId="0" borderId="0" xfId="1" applyFont="1"/>
    <xf numFmtId="37" fontId="52" fillId="0" borderId="4" xfId="14" applyNumberFormat="1" applyFont="1" applyBorder="1" applyAlignment="1">
      <alignment horizontal="right"/>
    </xf>
    <xf numFmtId="37" fontId="52" fillId="0" borderId="11" xfId="14" applyNumberFormat="1" applyFont="1" applyBorder="1" applyAlignment="1">
      <alignment horizontal="right"/>
    </xf>
    <xf numFmtId="10" fontId="52" fillId="0" borderId="4" xfId="14" applyNumberFormat="1" applyFont="1" applyBorder="1" applyAlignment="1">
      <alignment horizontal="right"/>
    </xf>
    <xf numFmtId="37" fontId="52" fillId="0" borderId="5" xfId="14" applyNumberFormat="1" applyFont="1" applyBorder="1" applyAlignment="1">
      <alignment horizontal="right"/>
    </xf>
    <xf numFmtId="0" fontId="52" fillId="0" borderId="0" xfId="1" applyFont="1" applyFill="1" applyBorder="1" applyAlignment="1">
      <alignment vertical="top" wrapText="1"/>
    </xf>
    <xf numFmtId="37" fontId="52" fillId="0" borderId="33" xfId="14" applyNumberFormat="1" applyFont="1" applyBorder="1" applyAlignment="1">
      <alignment horizontal="right"/>
    </xf>
    <xf numFmtId="10" fontId="52" fillId="0" borderId="33" xfId="14" applyNumberFormat="1" applyFont="1" applyBorder="1" applyAlignment="1">
      <alignment horizontal="right"/>
    </xf>
    <xf numFmtId="37" fontId="52" fillId="0" borderId="44" xfId="14" applyNumberFormat="1" applyFont="1" applyBorder="1" applyAlignment="1">
      <alignment horizontal="right"/>
    </xf>
    <xf numFmtId="0" fontId="52" fillId="0" borderId="42" xfId="1" applyFont="1" applyBorder="1" applyAlignment="1">
      <alignment horizontal="left" vertical="top" wrapText="1"/>
    </xf>
    <xf numFmtId="0" fontId="53" fillId="18" borderId="6" xfId="1" applyFont="1" applyFill="1" applyBorder="1" applyAlignment="1">
      <alignment vertical="top" wrapText="1"/>
    </xf>
    <xf numFmtId="0" fontId="53" fillId="18" borderId="7" xfId="1" applyFont="1" applyFill="1" applyBorder="1" applyAlignment="1">
      <alignment vertical="top" wrapText="1"/>
    </xf>
    <xf numFmtId="0" fontId="52" fillId="18" borderId="7" xfId="1" applyFont="1" applyFill="1" applyBorder="1"/>
    <xf numFmtId="0" fontId="52" fillId="0" borderId="0" xfId="1" applyFont="1" applyAlignment="1">
      <alignment wrapText="1"/>
    </xf>
    <xf numFmtId="0" fontId="53" fillId="14" borderId="0" xfId="1" applyFont="1" applyFill="1" applyBorder="1" applyAlignment="1">
      <alignment horizontal="center" vertical="center" wrapText="1"/>
    </xf>
    <xf numFmtId="37" fontId="52" fillId="0" borderId="45" xfId="14" applyNumberFormat="1" applyFont="1" applyBorder="1" applyAlignment="1">
      <alignment horizontal="right"/>
    </xf>
    <xf numFmtId="10" fontId="52" fillId="0" borderId="0" xfId="14" applyNumberFormat="1" applyFont="1" applyBorder="1" applyAlignment="1">
      <alignment horizontal="right"/>
    </xf>
    <xf numFmtId="37" fontId="52" fillId="0" borderId="0" xfId="14" applyNumberFormat="1" applyFont="1" applyBorder="1" applyAlignment="1">
      <alignment horizontal="right"/>
    </xf>
    <xf numFmtId="0" fontId="52" fillId="14" borderId="0" xfId="1" applyFont="1" applyFill="1" applyBorder="1" applyAlignment="1">
      <alignment wrapText="1"/>
    </xf>
    <xf numFmtId="0" fontId="16" fillId="0" borderId="0" xfId="12" applyFont="1" applyBorder="1"/>
    <xf numFmtId="0" fontId="16" fillId="0" borderId="0" xfId="12" applyFont="1"/>
    <xf numFmtId="0" fontId="28" fillId="18" borderId="6" xfId="12" applyFont="1" applyFill="1" applyBorder="1" applyAlignment="1" applyProtection="1">
      <alignment wrapText="1"/>
    </xf>
    <xf numFmtId="37" fontId="28" fillId="18" borderId="7" xfId="502" applyNumberFormat="1" applyFont="1" applyFill="1" applyBorder="1"/>
    <xf numFmtId="0" fontId="28" fillId="14" borderId="0" xfId="12" applyFont="1" applyFill="1" applyBorder="1" applyAlignment="1" applyProtection="1">
      <alignment horizontal="left" wrapText="1"/>
    </xf>
    <xf numFmtId="0" fontId="28" fillId="17" borderId="48" xfId="503" applyFont="1" applyFill="1" applyBorder="1" applyAlignment="1" applyProtection="1">
      <alignment horizontal="center" vertical="top" wrapText="1"/>
    </xf>
    <xf numFmtId="0" fontId="28" fillId="17" borderId="51" xfId="503" applyFont="1" applyFill="1" applyBorder="1" applyAlignment="1" applyProtection="1">
      <alignment horizontal="center" vertical="top" wrapText="1"/>
    </xf>
    <xf numFmtId="0" fontId="28" fillId="15" borderId="3" xfId="12" applyFont="1" applyFill="1" applyBorder="1" applyAlignment="1" applyProtection="1">
      <alignment wrapText="1"/>
    </xf>
    <xf numFmtId="0" fontId="16" fillId="15" borderId="4" xfId="12" applyFont="1" applyFill="1" applyBorder="1"/>
    <xf numFmtId="0" fontId="16" fillId="0" borderId="33" xfId="12" applyFont="1" applyBorder="1"/>
    <xf numFmtId="0" fontId="53" fillId="17" borderId="4" xfId="1" applyFont="1" applyFill="1" applyBorder="1" applyAlignment="1">
      <alignment horizontal="center" vertical="top" wrapText="1"/>
    </xf>
    <xf numFmtId="0" fontId="53" fillId="19" borderId="4" xfId="1" applyFont="1" applyFill="1" applyBorder="1" applyAlignment="1">
      <alignment horizontal="center" vertical="top" wrapText="1"/>
    </xf>
    <xf numFmtId="0" fontId="28" fillId="19" borderId="4" xfId="1" applyFont="1" applyFill="1" applyBorder="1" applyAlignment="1">
      <alignment horizontal="center" vertical="top" wrapText="1"/>
    </xf>
    <xf numFmtId="0" fontId="52" fillId="0" borderId="4" xfId="1" applyFont="1" applyFill="1" applyBorder="1" applyAlignment="1">
      <alignment horizontal="center" vertical="top" wrapText="1"/>
    </xf>
    <xf numFmtId="0" fontId="52" fillId="13" borderId="4" xfId="1" applyFont="1" applyFill="1" applyBorder="1" applyAlignment="1">
      <alignment horizontal="center" vertical="top" wrapText="1"/>
    </xf>
    <xf numFmtId="37" fontId="52" fillId="13" borderId="4" xfId="3" applyNumberFormat="1" applyFont="1" applyFill="1" applyBorder="1" applyAlignment="1">
      <alignment horizontal="right"/>
    </xf>
    <xf numFmtId="37" fontId="52" fillId="0" borderId="4" xfId="3" applyNumberFormat="1" applyFont="1" applyBorder="1" applyAlignment="1">
      <alignment horizontal="right" vertical="top"/>
    </xf>
    <xf numFmtId="37" fontId="52" fillId="0" borderId="4" xfId="3" applyNumberFormat="1" applyFont="1" applyBorder="1" applyAlignment="1">
      <alignment horizontal="right"/>
    </xf>
    <xf numFmtId="37" fontId="52" fillId="0" borderId="5" xfId="3" applyNumberFormat="1" applyFont="1" applyBorder="1" applyAlignment="1">
      <alignment horizontal="right"/>
    </xf>
    <xf numFmtId="0" fontId="52" fillId="0" borderId="33" xfId="1" applyFont="1" applyFill="1" applyBorder="1" applyAlignment="1">
      <alignment horizontal="center" vertical="top" wrapText="1"/>
    </xf>
    <xf numFmtId="0" fontId="52" fillId="13" borderId="33" xfId="1" applyFont="1" applyFill="1" applyBorder="1" applyAlignment="1">
      <alignment horizontal="center" vertical="top" wrapText="1"/>
    </xf>
    <xf numFmtId="37" fontId="52" fillId="13" borderId="33" xfId="3" applyNumberFormat="1" applyFont="1" applyFill="1" applyBorder="1" applyAlignment="1">
      <alignment horizontal="right"/>
    </xf>
    <xf numFmtId="37" fontId="52" fillId="0" borderId="33" xfId="3" applyNumberFormat="1" applyFont="1" applyBorder="1" applyAlignment="1">
      <alignment horizontal="right" vertical="top"/>
    </xf>
    <xf numFmtId="10" fontId="52" fillId="0" borderId="33" xfId="3" applyNumberFormat="1" applyFont="1" applyBorder="1" applyAlignment="1">
      <alignment horizontal="right"/>
    </xf>
    <xf numFmtId="37" fontId="52" fillId="0" borderId="33" xfId="3" applyNumberFormat="1" applyFont="1" applyBorder="1" applyAlignment="1">
      <alignment horizontal="right"/>
    </xf>
    <xf numFmtId="37" fontId="52" fillId="0" borderId="44" xfId="3" applyNumberFormat="1" applyFont="1" applyBorder="1" applyAlignment="1">
      <alignment horizontal="right"/>
    </xf>
    <xf numFmtId="37" fontId="53" fillId="18" borderId="7" xfId="3" applyNumberFormat="1" applyFont="1" applyFill="1" applyBorder="1" applyAlignment="1">
      <alignment horizontal="right"/>
    </xf>
    <xf numFmtId="37" fontId="53" fillId="18" borderId="8" xfId="3" applyNumberFormat="1" applyFont="1" applyFill="1" applyBorder="1" applyAlignment="1">
      <alignment horizontal="right"/>
    </xf>
    <xf numFmtId="0" fontId="16" fillId="0" borderId="42" xfId="1" applyFont="1" applyFill="1" applyBorder="1" applyAlignment="1">
      <alignment vertical="top" wrapText="1"/>
    </xf>
    <xf numFmtId="0" fontId="16" fillId="45" borderId="11" xfId="1" applyFont="1" applyFill="1" applyBorder="1" applyAlignment="1">
      <alignment vertical="top" wrapText="1"/>
    </xf>
    <xf numFmtId="37" fontId="52" fillId="45" borderId="4" xfId="14" applyNumberFormat="1" applyFont="1" applyFill="1" applyBorder="1" applyAlignment="1">
      <alignment horizontal="right"/>
    </xf>
    <xf numFmtId="0" fontId="16" fillId="45" borderId="45" xfId="1" applyFont="1" applyFill="1" applyBorder="1" applyAlignment="1">
      <alignment vertical="top" wrapText="1"/>
    </xf>
    <xf numFmtId="0" fontId="16" fillId="45" borderId="29" xfId="1" applyFont="1" applyFill="1" applyBorder="1" applyAlignment="1">
      <alignment vertical="top" wrapText="1"/>
    </xf>
    <xf numFmtId="37" fontId="52" fillId="45" borderId="33" xfId="14" applyNumberFormat="1" applyFont="1" applyFill="1" applyBorder="1" applyAlignment="1">
      <alignment horizontal="right"/>
    </xf>
    <xf numFmtId="37" fontId="52" fillId="45" borderId="26" xfId="14" applyNumberFormat="1" applyFont="1" applyFill="1" applyBorder="1" applyAlignment="1">
      <alignment horizontal="right"/>
    </xf>
    <xf numFmtId="0" fontId="24" fillId="46" borderId="4" xfId="0" applyFont="1" applyFill="1" applyBorder="1" applyAlignment="1">
      <alignment horizontal="center" vertical="top"/>
    </xf>
    <xf numFmtId="0" fontId="26" fillId="46" borderId="4" xfId="0" applyFont="1" applyFill="1" applyBorder="1" applyAlignment="1">
      <alignment vertical="top" wrapText="1"/>
    </xf>
    <xf numFmtId="0" fontId="26" fillId="46" borderId="4" xfId="0" applyFont="1" applyFill="1" applyBorder="1" applyAlignment="1">
      <alignment horizontal="center" vertical="top"/>
    </xf>
    <xf numFmtId="0" fontId="16" fillId="0" borderId="0" xfId="12" applyFont="1" applyBorder="1" applyAlignment="1" applyProtection="1">
      <alignment horizontal="left" vertical="top" wrapText="1"/>
    </xf>
    <xf numFmtId="0" fontId="28" fillId="0" borderId="0" xfId="12" applyFont="1" applyBorder="1" applyAlignment="1" applyProtection="1">
      <alignment wrapText="1"/>
    </xf>
    <xf numFmtId="0" fontId="28" fillId="0" borderId="0" xfId="12" applyFont="1" applyFill="1" applyBorder="1" applyAlignment="1" applyProtection="1">
      <alignment wrapText="1"/>
    </xf>
    <xf numFmtId="37" fontId="28" fillId="0" borderId="0" xfId="502" applyNumberFormat="1" applyFont="1" applyFill="1" applyBorder="1"/>
    <xf numFmtId="0" fontId="28" fillId="0" borderId="0" xfId="12" applyFont="1" applyFill="1" applyBorder="1" applyAlignment="1" applyProtection="1"/>
    <xf numFmtId="0" fontId="25" fillId="14" borderId="0" xfId="0" applyFont="1" applyFill="1" applyAlignment="1">
      <alignment vertical="top" wrapText="1"/>
    </xf>
    <xf numFmtId="0" fontId="16" fillId="0" borderId="42" xfId="1" applyFont="1" applyFill="1" applyBorder="1" applyAlignment="1">
      <alignment wrapText="1"/>
    </xf>
    <xf numFmtId="0" fontId="16" fillId="0" borderId="68" xfId="1" applyFont="1" applyFill="1" applyBorder="1" applyAlignment="1">
      <alignment horizontal="left" vertical="top" wrapText="1"/>
    </xf>
    <xf numFmtId="37" fontId="16" fillId="0" borderId="2" xfId="4" applyNumberFormat="1" applyFont="1" applyBorder="1" applyAlignment="1">
      <alignment horizontal="right" vertical="top"/>
    </xf>
    <xf numFmtId="0" fontId="48" fillId="0" borderId="72" xfId="1" applyFont="1" applyFill="1" applyBorder="1" applyAlignment="1">
      <alignment vertical="top" wrapText="1"/>
    </xf>
    <xf numFmtId="37" fontId="16" fillId="0" borderId="7" xfId="4" applyNumberFormat="1" applyFont="1" applyBorder="1" applyAlignment="1">
      <alignment horizontal="right" vertical="top"/>
    </xf>
    <xf numFmtId="0" fontId="25" fillId="14" borderId="0" xfId="0" applyFont="1" applyFill="1" applyAlignment="1">
      <alignment horizontal="center" vertical="top" wrapText="1"/>
    </xf>
    <xf numFmtId="37" fontId="26" fillId="15" borderId="40" xfId="0" applyNumberFormat="1" applyFont="1" applyFill="1" applyBorder="1"/>
    <xf numFmtId="0" fontId="48" fillId="0" borderId="3" xfId="12" applyFont="1" applyFill="1" applyBorder="1" applyAlignment="1" applyProtection="1">
      <alignment wrapText="1"/>
    </xf>
    <xf numFmtId="0" fontId="25" fillId="0" borderId="0" xfId="0" applyFont="1" applyFill="1" applyAlignment="1">
      <alignment horizontal="left" vertical="top" wrapText="1"/>
    </xf>
    <xf numFmtId="0" fontId="16" fillId="0" borderId="4" xfId="1" applyFont="1" applyFill="1" applyBorder="1" applyAlignment="1" applyProtection="1">
      <alignment wrapText="1"/>
      <protection locked="0"/>
    </xf>
    <xf numFmtId="0" fontId="16" fillId="0" borderId="4" xfId="1" applyFont="1" applyBorder="1" applyAlignment="1" applyProtection="1">
      <alignment horizontal="center" vertical="top"/>
      <protection locked="0"/>
    </xf>
    <xf numFmtId="165" fontId="16" fillId="0" borderId="4" xfId="3" applyNumberFormat="1" applyFont="1" applyBorder="1" applyAlignment="1" applyProtection="1">
      <alignment horizontal="right" vertical="top"/>
      <protection locked="0"/>
    </xf>
    <xf numFmtId="0" fontId="16" fillId="0" borderId="33" xfId="1" applyFont="1" applyFill="1" applyBorder="1" applyAlignment="1" applyProtection="1">
      <alignment wrapText="1"/>
      <protection locked="0"/>
    </xf>
    <xf numFmtId="0" fontId="16" fillId="0" borderId="33" xfId="1" applyFont="1" applyBorder="1" applyAlignment="1" applyProtection="1">
      <alignment horizontal="center" vertical="top"/>
      <protection locked="0"/>
    </xf>
    <xf numFmtId="165" fontId="16" fillId="0" borderId="33" xfId="3" applyNumberFormat="1" applyFont="1" applyBorder="1" applyAlignment="1" applyProtection="1">
      <alignment horizontal="right" vertical="top"/>
      <protection locked="0"/>
    </xf>
    <xf numFmtId="0" fontId="28" fillId="0" borderId="18" xfId="1" applyFont="1" applyFill="1" applyBorder="1" applyAlignment="1" applyProtection="1">
      <alignment horizontal="left" vertical="top" wrapText="1"/>
      <protection locked="0"/>
    </xf>
    <xf numFmtId="0" fontId="16" fillId="0" borderId="7" xfId="1" applyFont="1" applyFill="1" applyBorder="1" applyAlignment="1" applyProtection="1">
      <alignment wrapText="1"/>
      <protection locked="0"/>
    </xf>
    <xf numFmtId="37" fontId="52" fillId="0" borderId="4" xfId="3" applyNumberFormat="1" applyFont="1" applyBorder="1" applyAlignment="1" applyProtection="1">
      <alignment horizontal="right" vertical="top"/>
      <protection locked="0"/>
    </xf>
    <xf numFmtId="10" fontId="52" fillId="0" borderId="4" xfId="3" applyNumberFormat="1" applyFont="1" applyBorder="1" applyAlignment="1" applyProtection="1">
      <alignment horizontal="right"/>
      <protection locked="0"/>
    </xf>
    <xf numFmtId="0" fontId="16" fillId="0" borderId="4" xfId="12" applyFont="1" applyBorder="1" applyProtection="1">
      <protection locked="0"/>
    </xf>
    <xf numFmtId="0" fontId="16" fillId="0" borderId="0" xfId="1" applyFont="1" applyProtection="1"/>
    <xf numFmtId="0" fontId="16" fillId="0" borderId="0" xfId="1" applyNumberFormat="1" applyFont="1" applyProtection="1"/>
    <xf numFmtId="0" fontId="16" fillId="0" borderId="0" xfId="1" applyNumberFormat="1" applyFont="1" applyBorder="1" applyProtection="1"/>
    <xf numFmtId="0" fontId="28" fillId="0" borderId="0" xfId="1" applyFont="1" applyBorder="1" applyAlignment="1" applyProtection="1">
      <alignment horizontal="center"/>
    </xf>
    <xf numFmtId="0" fontId="16" fillId="0" borderId="0" xfId="1" applyFont="1" applyBorder="1" applyProtection="1"/>
    <xf numFmtId="0" fontId="28" fillId="18" borderId="25" xfId="1" applyFont="1" applyFill="1" applyBorder="1" applyAlignment="1" applyProtection="1">
      <alignment horizontal="left" vertical="top" wrapText="1"/>
    </xf>
    <xf numFmtId="0" fontId="28" fillId="44" borderId="26" xfId="1" applyFont="1" applyFill="1" applyBorder="1" applyAlignment="1" applyProtection="1">
      <alignment horizontal="left" vertical="top" wrapText="1"/>
    </xf>
    <xf numFmtId="0" fontId="28" fillId="44" borderId="26" xfId="1" applyFont="1" applyFill="1" applyBorder="1" applyAlignment="1" applyProtection="1">
      <alignment horizontal="center" vertical="top" wrapText="1"/>
    </xf>
    <xf numFmtId="0" fontId="28" fillId="44" borderId="41" xfId="1" applyFont="1" applyFill="1" applyBorder="1" applyAlignment="1" applyProtection="1">
      <alignment horizontal="center" vertical="top" wrapText="1"/>
    </xf>
    <xf numFmtId="0" fontId="28" fillId="44" borderId="31" xfId="1" applyFont="1" applyFill="1" applyBorder="1" applyAlignment="1" applyProtection="1">
      <alignment horizontal="center" vertical="top" wrapText="1"/>
    </xf>
    <xf numFmtId="0" fontId="28" fillId="44" borderId="32" xfId="1" applyFont="1" applyFill="1" applyBorder="1" applyAlignment="1" applyProtection="1">
      <alignment horizontal="center" vertical="top" wrapText="1"/>
    </xf>
    <xf numFmtId="0" fontId="16" fillId="0" borderId="48" xfId="1" applyFont="1" applyFill="1" applyBorder="1" applyAlignment="1" applyProtection="1">
      <alignment vertical="top" wrapText="1"/>
    </xf>
    <xf numFmtId="0" fontId="16" fillId="0" borderId="51" xfId="1" applyFont="1" applyFill="1" applyBorder="1" applyAlignment="1" applyProtection="1">
      <alignment horizontal="left" wrapText="1"/>
    </xf>
    <xf numFmtId="0" fontId="16" fillId="0" borderId="51" xfId="1" applyFont="1" applyBorder="1" applyAlignment="1" applyProtection="1">
      <alignment horizontal="center" wrapText="1"/>
    </xf>
    <xf numFmtId="0" fontId="16" fillId="0" borderId="51" xfId="1" applyFont="1" applyBorder="1" applyAlignment="1" applyProtection="1">
      <alignment horizontal="right" vertical="top" wrapText="1"/>
    </xf>
    <xf numFmtId="0" fontId="16" fillId="0" borderId="51" xfId="1" applyFont="1" applyBorder="1" applyAlignment="1" applyProtection="1">
      <alignment horizontal="right" vertical="top"/>
    </xf>
    <xf numFmtId="10" fontId="16" fillId="0" borderId="51" xfId="15" applyNumberFormat="1" applyFont="1" applyBorder="1" applyAlignment="1" applyProtection="1">
      <alignment horizontal="right" vertical="top"/>
    </xf>
    <xf numFmtId="37" fontId="16" fillId="0" borderId="51" xfId="15" applyNumberFormat="1" applyFont="1" applyBorder="1" applyAlignment="1" applyProtection="1">
      <alignment horizontal="right" vertical="top"/>
    </xf>
    <xf numFmtId="37" fontId="16" fillId="0" borderId="51" xfId="1" applyNumberFormat="1" applyFont="1" applyBorder="1" applyAlignment="1" applyProtection="1">
      <alignment horizontal="right" vertical="top"/>
    </xf>
    <xf numFmtId="37" fontId="16" fillId="0" borderId="69" xfId="1" applyNumberFormat="1" applyFont="1" applyBorder="1" applyAlignment="1" applyProtection="1">
      <alignment horizontal="right" vertical="top"/>
    </xf>
    <xf numFmtId="0" fontId="16" fillId="0" borderId="4" xfId="1" applyFont="1" applyBorder="1" applyProtection="1"/>
    <xf numFmtId="0" fontId="16" fillId="0" borderId="3" xfId="1" applyFont="1" applyFill="1" applyBorder="1" applyAlignment="1" applyProtection="1">
      <alignment vertical="top" wrapText="1"/>
    </xf>
    <xf numFmtId="0" fontId="16" fillId="0" borderId="4" xfId="1" applyFont="1" applyFill="1" applyBorder="1" applyAlignment="1" applyProtection="1">
      <alignment horizontal="left" wrapText="1"/>
    </xf>
    <xf numFmtId="0" fontId="16" fillId="0" borderId="4" xfId="1" applyFont="1" applyBorder="1" applyAlignment="1" applyProtection="1">
      <alignment horizontal="center" wrapText="1"/>
    </xf>
    <xf numFmtId="0" fontId="16" fillId="0" borderId="4" xfId="1" applyFont="1" applyBorder="1" applyAlignment="1" applyProtection="1">
      <alignment horizontal="right" vertical="top" wrapText="1"/>
    </xf>
    <xf numFmtId="37" fontId="16" fillId="0" borderId="4" xfId="15" applyNumberFormat="1" applyFont="1" applyBorder="1" applyAlignment="1" applyProtection="1">
      <alignment horizontal="right" vertical="top"/>
    </xf>
    <xf numFmtId="0" fontId="16" fillId="0" borderId="4" xfId="1" applyFont="1" applyBorder="1" applyAlignment="1" applyProtection="1">
      <alignment horizontal="right" vertical="top"/>
    </xf>
    <xf numFmtId="10" fontId="16" fillId="0" borderId="4" xfId="15" applyNumberFormat="1" applyFont="1" applyBorder="1" applyAlignment="1" applyProtection="1">
      <alignment horizontal="right" vertical="top"/>
    </xf>
    <xf numFmtId="37" fontId="16" fillId="0" borderId="4" xfId="1" applyNumberFormat="1" applyFont="1" applyBorder="1" applyAlignment="1" applyProtection="1">
      <alignment horizontal="right" vertical="top"/>
    </xf>
    <xf numFmtId="0" fontId="48" fillId="0" borderId="42" xfId="1" applyFont="1" applyFill="1" applyBorder="1" applyAlignment="1" applyProtection="1">
      <alignment vertical="top" wrapText="1"/>
    </xf>
    <xf numFmtId="0" fontId="48" fillId="0" borderId="33" xfId="1" applyFont="1" applyBorder="1" applyAlignment="1" applyProtection="1">
      <alignment horizontal="right" wrapText="1"/>
    </xf>
    <xf numFmtId="0" fontId="48" fillId="0" borderId="33" xfId="1" applyFont="1" applyBorder="1" applyAlignment="1" applyProtection="1">
      <alignment horizontal="right" vertical="top" wrapText="1"/>
    </xf>
    <xf numFmtId="37" fontId="48" fillId="0" borderId="33" xfId="15" applyNumberFormat="1" applyFont="1" applyBorder="1" applyAlignment="1" applyProtection="1">
      <alignment horizontal="right" vertical="top"/>
    </xf>
    <xf numFmtId="0" fontId="48" fillId="0" borderId="33" xfId="1" applyFont="1" applyBorder="1" applyAlignment="1" applyProtection="1">
      <alignment horizontal="right" vertical="top"/>
    </xf>
    <xf numFmtId="10" fontId="48" fillId="0" borderId="33" xfId="1" applyNumberFormat="1" applyFont="1" applyBorder="1" applyAlignment="1" applyProtection="1">
      <alignment horizontal="right" vertical="top"/>
    </xf>
    <xf numFmtId="0" fontId="48" fillId="0" borderId="0" xfId="1" applyFont="1" applyProtection="1"/>
    <xf numFmtId="0" fontId="28" fillId="18" borderId="26" xfId="1" applyFont="1" applyFill="1" applyBorder="1" applyAlignment="1" applyProtection="1">
      <alignment horizontal="center" vertical="top" wrapText="1"/>
    </xf>
    <xf numFmtId="0" fontId="28" fillId="18" borderId="26" xfId="1" applyFont="1" applyFill="1" applyBorder="1" applyAlignment="1" applyProtection="1">
      <alignment horizontal="right" vertical="top" wrapText="1"/>
    </xf>
    <xf numFmtId="37" fontId="28" fillId="18" borderId="19" xfId="1" applyNumberFormat="1" applyFont="1" applyFill="1" applyBorder="1" applyAlignment="1" applyProtection="1">
      <alignment horizontal="right" vertical="top" wrapText="1"/>
    </xf>
    <xf numFmtId="0" fontId="28" fillId="0" borderId="0" xfId="1" applyFont="1" applyBorder="1" applyAlignment="1" applyProtection="1">
      <alignment horizontal="left" wrapText="1"/>
    </xf>
    <xf numFmtId="0" fontId="28" fillId="0" borderId="0" xfId="1" applyFont="1" applyBorder="1" applyAlignment="1" applyProtection="1">
      <alignment horizontal="center" wrapText="1"/>
    </xf>
    <xf numFmtId="0" fontId="28" fillId="0" borderId="0" xfId="1" applyFont="1" applyFill="1" applyBorder="1" applyAlignment="1" applyProtection="1">
      <alignment horizontal="left" vertical="top" wrapText="1"/>
    </xf>
    <xf numFmtId="0" fontId="28" fillId="0" borderId="0" xfId="1" applyFont="1" applyFill="1" applyBorder="1" applyAlignment="1" applyProtection="1">
      <alignment horizontal="center" vertical="top" wrapText="1"/>
    </xf>
    <xf numFmtId="0" fontId="16" fillId="0" borderId="0" xfId="1" applyFont="1" applyFill="1" applyBorder="1" applyProtection="1"/>
    <xf numFmtId="0" fontId="28" fillId="0" borderId="56" xfId="1" applyFont="1" applyFill="1" applyBorder="1" applyAlignment="1" applyProtection="1">
      <alignment horizontal="left" vertical="top" wrapText="1"/>
    </xf>
    <xf numFmtId="0" fontId="28" fillId="0" borderId="56" xfId="1" applyFont="1" applyFill="1" applyBorder="1" applyAlignment="1" applyProtection="1">
      <alignment horizontal="center" vertical="top" wrapText="1"/>
    </xf>
    <xf numFmtId="0" fontId="28" fillId="0" borderId="56" xfId="1" applyFont="1" applyFill="1" applyBorder="1" applyAlignment="1" applyProtection="1">
      <alignment horizontal="right" vertical="top" wrapText="1"/>
    </xf>
    <xf numFmtId="0" fontId="28" fillId="0" borderId="46" xfId="1" applyFont="1" applyFill="1" applyBorder="1" applyAlignment="1" applyProtection="1">
      <alignment horizontal="left" vertical="top" wrapText="1"/>
    </xf>
    <xf numFmtId="0" fontId="28" fillId="0" borderId="47" xfId="1" applyFont="1" applyFill="1" applyBorder="1" applyAlignment="1" applyProtection="1">
      <alignment horizontal="left" vertical="top" wrapText="1"/>
    </xf>
    <xf numFmtId="0" fontId="28" fillId="0" borderId="29" xfId="1" applyFont="1" applyFill="1" applyBorder="1" applyAlignment="1" applyProtection="1">
      <alignment horizontal="left" vertical="top" wrapText="1"/>
    </xf>
    <xf numFmtId="0" fontId="28" fillId="0" borderId="26" xfId="1" applyFont="1" applyFill="1" applyBorder="1" applyAlignment="1" applyProtection="1">
      <alignment horizontal="right" vertical="top" wrapText="1"/>
    </xf>
    <xf numFmtId="0" fontId="28" fillId="0" borderId="41" xfId="1" applyFont="1" applyFill="1" applyBorder="1" applyAlignment="1" applyProtection="1">
      <alignment horizontal="right" vertical="top" wrapText="1"/>
    </xf>
    <xf numFmtId="0" fontId="28" fillId="0" borderId="29" xfId="1" applyFont="1" applyFill="1" applyBorder="1" applyAlignment="1" applyProtection="1">
      <alignment horizontal="right" vertical="top" wrapText="1"/>
    </xf>
    <xf numFmtId="0" fontId="16" fillId="0" borderId="0" xfId="1" applyFont="1" applyFill="1" applyProtection="1"/>
    <xf numFmtId="0" fontId="16" fillId="0" borderId="49" xfId="1" applyNumberFormat="1" applyFont="1" applyFill="1" applyBorder="1" applyProtection="1"/>
    <xf numFmtId="0" fontId="28" fillId="14" borderId="0" xfId="1" applyFont="1" applyFill="1" applyBorder="1" applyAlignment="1" applyProtection="1">
      <alignment horizontal="left" vertical="top" wrapText="1"/>
    </xf>
    <xf numFmtId="0" fontId="51" fillId="14" borderId="0" xfId="1" applyFont="1" applyFill="1" applyBorder="1" applyAlignment="1" applyProtection="1">
      <alignment wrapText="1"/>
    </xf>
    <xf numFmtId="0" fontId="51" fillId="0" borderId="70" xfId="1" applyFont="1" applyFill="1" applyBorder="1" applyAlignment="1" applyProtection="1">
      <alignment wrapText="1"/>
    </xf>
    <xf numFmtId="0" fontId="48" fillId="14" borderId="40" xfId="1" applyFont="1" applyFill="1" applyBorder="1" applyAlignment="1" applyProtection="1">
      <alignment horizontal="left" wrapText="1"/>
    </xf>
    <xf numFmtId="0" fontId="48" fillId="14" borderId="57" xfId="1" applyFont="1" applyFill="1" applyBorder="1" applyAlignment="1" applyProtection="1">
      <alignment horizontal="left" wrapText="1"/>
    </xf>
    <xf numFmtId="0" fontId="48" fillId="14" borderId="12" xfId="1" applyFont="1" applyFill="1" applyBorder="1" applyAlignment="1" applyProtection="1">
      <alignment horizontal="left" wrapText="1"/>
    </xf>
    <xf numFmtId="0" fontId="48" fillId="14" borderId="73" xfId="1" applyFont="1" applyFill="1" applyBorder="1" applyProtection="1"/>
    <xf numFmtId="0" fontId="48" fillId="14" borderId="56" xfId="1" applyFont="1" applyFill="1" applyBorder="1" applyProtection="1"/>
    <xf numFmtId="37" fontId="51" fillId="14" borderId="56" xfId="15" applyNumberFormat="1" applyFont="1" applyFill="1" applyBorder="1" applyAlignment="1" applyProtection="1">
      <alignment horizontal="right"/>
    </xf>
    <xf numFmtId="37" fontId="16" fillId="14" borderId="56" xfId="1" applyNumberFormat="1" applyFont="1" applyFill="1" applyBorder="1" applyProtection="1"/>
    <xf numFmtId="0" fontId="48" fillId="0" borderId="56" xfId="1" applyFont="1" applyBorder="1" applyProtection="1"/>
    <xf numFmtId="37" fontId="28" fillId="16" borderId="26" xfId="9" applyNumberFormat="1" applyFont="1" applyFill="1" applyBorder="1" applyAlignment="1" applyProtection="1">
      <alignment horizontal="right" vertical="top" wrapText="1"/>
    </xf>
    <xf numFmtId="0" fontId="55" fillId="0" borderId="4" xfId="0" applyFont="1" applyBorder="1" applyAlignment="1">
      <alignment vertical="center" wrapText="1"/>
    </xf>
    <xf numFmtId="0" fontId="16" fillId="0" borderId="0" xfId="1" applyFont="1" applyBorder="1" applyAlignment="1"/>
    <xf numFmtId="0" fontId="28" fillId="16" borderId="4" xfId="12" applyFont="1" applyFill="1" applyBorder="1" applyAlignment="1" applyProtection="1">
      <alignment vertical="top"/>
    </xf>
    <xf numFmtId="0" fontId="28" fillId="16" borderId="4" xfId="12" applyFont="1" applyFill="1" applyBorder="1" applyAlignment="1" applyProtection="1">
      <alignment wrapText="1"/>
    </xf>
    <xf numFmtId="0" fontId="30" fillId="16" borderId="46" xfId="1" applyFont="1" applyFill="1" applyBorder="1" applyAlignment="1">
      <alignment vertical="top"/>
    </xf>
    <xf numFmtId="0" fontId="30" fillId="16" borderId="47" xfId="1" applyFont="1" applyFill="1" applyBorder="1" applyAlignment="1">
      <alignment vertical="top"/>
    </xf>
    <xf numFmtId="0" fontId="28" fillId="18" borderId="46" xfId="1" applyFont="1" applyFill="1" applyBorder="1" applyAlignment="1">
      <alignment vertical="top" wrapText="1"/>
    </xf>
    <xf numFmtId="0" fontId="28" fillId="18" borderId="29" xfId="1" applyFont="1" applyFill="1" applyBorder="1" applyAlignment="1">
      <alignment vertical="top" wrapText="1"/>
    </xf>
    <xf numFmtId="0" fontId="52" fillId="16" borderId="17" xfId="1" applyFont="1" applyFill="1" applyBorder="1"/>
    <xf numFmtId="0" fontId="52" fillId="16" borderId="20" xfId="1" applyFont="1" applyFill="1" applyBorder="1"/>
    <xf numFmtId="0" fontId="53" fillId="14" borderId="0" xfId="12" applyFont="1" applyFill="1" applyBorder="1" applyAlignment="1" applyProtection="1">
      <alignment horizontal="left" vertical="center" wrapText="1"/>
    </xf>
    <xf numFmtId="0" fontId="53" fillId="14" borderId="17" xfId="12" applyFont="1" applyFill="1" applyBorder="1" applyAlignment="1" applyProtection="1">
      <alignment horizontal="left" vertical="center" wrapText="1"/>
    </xf>
    <xf numFmtId="0" fontId="53" fillId="14" borderId="0" xfId="12" applyFont="1" applyFill="1" applyBorder="1" applyAlignment="1" applyProtection="1">
      <alignment horizontal="left" vertical="top" wrapText="1"/>
    </xf>
    <xf numFmtId="0" fontId="52" fillId="14" borderId="0" xfId="1" applyFont="1" applyFill="1" applyBorder="1" applyAlignment="1">
      <alignment vertical="top"/>
    </xf>
    <xf numFmtId="37" fontId="52" fillId="0" borderId="4" xfId="14" applyNumberFormat="1" applyFont="1" applyFill="1" applyBorder="1" applyAlignment="1">
      <alignment horizontal="right" vertical="top" wrapText="1"/>
    </xf>
    <xf numFmtId="37" fontId="52" fillId="0" borderId="4" xfId="14" applyNumberFormat="1" applyFont="1" applyBorder="1" applyAlignment="1">
      <alignment horizontal="right" vertical="top"/>
    </xf>
    <xf numFmtId="37" fontId="52" fillId="0" borderId="5" xfId="14" applyNumberFormat="1" applyFont="1" applyBorder="1" applyAlignment="1">
      <alignment horizontal="right" vertical="top"/>
    </xf>
    <xf numFmtId="0" fontId="52" fillId="0" borderId="3" xfId="1" applyFont="1" applyFill="1" applyBorder="1" applyAlignment="1">
      <alignment vertical="top" wrapText="1"/>
    </xf>
    <xf numFmtId="37" fontId="52" fillId="0" borderId="4" xfId="14" applyNumberFormat="1" applyFont="1" applyBorder="1" applyAlignment="1" applyProtection="1">
      <alignment horizontal="right" vertical="center" wrapText="1"/>
      <protection locked="0"/>
    </xf>
    <xf numFmtId="0" fontId="52" fillId="14" borderId="4" xfId="1" applyFont="1" applyFill="1" applyBorder="1" applyAlignment="1" applyProtection="1">
      <alignment wrapText="1"/>
      <protection locked="0"/>
    </xf>
    <xf numFmtId="37" fontId="52" fillId="0" borderId="11" xfId="14" applyNumberFormat="1" applyFont="1" applyBorder="1" applyAlignment="1" applyProtection="1">
      <alignment horizontal="right" vertical="center" wrapText="1"/>
      <protection locked="0"/>
    </xf>
    <xf numFmtId="37" fontId="52" fillId="0" borderId="4" xfId="14" applyNumberFormat="1" applyFont="1" applyBorder="1" applyAlignment="1" applyProtection="1">
      <alignment horizontal="right" vertical="center"/>
      <protection locked="0"/>
    </xf>
    <xf numFmtId="10" fontId="52" fillId="0" borderId="4" xfId="14" applyNumberFormat="1" applyFont="1" applyBorder="1" applyAlignment="1" applyProtection="1">
      <alignment horizontal="right"/>
      <protection locked="0"/>
    </xf>
    <xf numFmtId="0" fontId="28" fillId="44" borderId="26" xfId="1" applyFont="1" applyFill="1" applyBorder="1" applyAlignment="1">
      <alignment horizontal="right" vertical="top" wrapText="1"/>
    </xf>
    <xf numFmtId="37" fontId="28" fillId="44" borderId="26" xfId="1" applyNumberFormat="1" applyFont="1" applyFill="1" applyBorder="1" applyAlignment="1">
      <alignment horizontal="right" vertical="top" wrapText="1"/>
    </xf>
    <xf numFmtId="37" fontId="28" fillId="44" borderId="19" xfId="1" applyNumberFormat="1" applyFont="1" applyFill="1" applyBorder="1" applyAlignment="1">
      <alignment horizontal="right" vertical="top" wrapText="1"/>
    </xf>
    <xf numFmtId="0" fontId="48" fillId="0" borderId="0" xfId="1" applyFont="1" applyFill="1" applyBorder="1" applyAlignment="1">
      <alignment horizontal="left" vertical="top" wrapText="1" indent="1"/>
    </xf>
    <xf numFmtId="37" fontId="52" fillId="0" borderId="0" xfId="14" applyNumberFormat="1" applyFont="1" applyFill="1" applyBorder="1" applyAlignment="1">
      <alignment horizontal="right" vertical="top" wrapText="1"/>
    </xf>
    <xf numFmtId="37" fontId="52" fillId="0" borderId="0" xfId="14" applyNumberFormat="1" applyFont="1" applyBorder="1" applyAlignment="1">
      <alignment horizontal="right" vertical="top" wrapText="1"/>
    </xf>
    <xf numFmtId="0" fontId="52" fillId="14" borderId="0" xfId="1" applyFont="1" applyFill="1" applyBorder="1" applyAlignment="1">
      <alignment vertical="top" wrapText="1"/>
    </xf>
    <xf numFmtId="37" fontId="52" fillId="0" borderId="0" xfId="14" applyNumberFormat="1" applyFont="1" applyBorder="1" applyAlignment="1">
      <alignment horizontal="right" vertical="top"/>
    </xf>
    <xf numFmtId="0" fontId="55" fillId="0" borderId="11" xfId="0" applyFont="1" applyBorder="1" applyAlignment="1">
      <alignment vertical="center" wrapText="1"/>
    </xf>
    <xf numFmtId="0" fontId="3" fillId="16" borderId="4" xfId="0" applyFont="1" applyFill="1" applyBorder="1" applyAlignment="1">
      <alignment horizontal="center"/>
    </xf>
    <xf numFmtId="0" fontId="3" fillId="2" borderId="4" xfId="0" applyFont="1" applyFill="1" applyBorder="1" applyAlignment="1">
      <alignment horizontal="center" wrapText="1"/>
    </xf>
    <xf numFmtId="0" fontId="8" fillId="2" borderId="2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49" fillId="14" borderId="50" xfId="0" applyFont="1" applyFill="1" applyBorder="1" applyAlignment="1">
      <alignment horizontal="left" vertical="top" wrapText="1"/>
    </xf>
    <xf numFmtId="0" fontId="26" fillId="42" borderId="0" xfId="0" applyFont="1" applyFill="1" applyAlignment="1">
      <alignment horizontal="center"/>
    </xf>
    <xf numFmtId="0" fontId="3" fillId="0" borderId="0" xfId="0" applyFont="1" applyBorder="1" applyAlignment="1" applyProtection="1">
      <alignment horizontal="center" vertical="top" wrapText="1"/>
    </xf>
    <xf numFmtId="0" fontId="28" fillId="16" borderId="4" xfId="1" applyFont="1" applyFill="1" applyBorder="1" applyAlignment="1" applyProtection="1">
      <alignment horizontal="center" wrapText="1"/>
    </xf>
    <xf numFmtId="0" fontId="28" fillId="16" borderId="4" xfId="1" applyFont="1" applyFill="1" applyBorder="1" applyAlignment="1" applyProtection="1">
      <alignment horizontal="center"/>
    </xf>
    <xf numFmtId="0" fontId="28" fillId="16" borderId="11" xfId="1" applyFont="1" applyFill="1" applyBorder="1" applyAlignment="1" applyProtection="1">
      <alignment horizontal="center" wrapText="1"/>
    </xf>
    <xf numFmtId="0" fontId="48" fillId="14" borderId="40" xfId="1" applyFont="1" applyFill="1" applyBorder="1" applyAlignment="1" applyProtection="1">
      <alignment horizontal="center"/>
    </xf>
    <xf numFmtId="0" fontId="48" fillId="14" borderId="57" xfId="1" applyFont="1" applyFill="1" applyBorder="1" applyAlignment="1" applyProtection="1">
      <alignment horizontal="center"/>
    </xf>
    <xf numFmtId="0" fontId="48" fillId="14" borderId="12" xfId="1" applyFont="1" applyFill="1" applyBorder="1" applyAlignment="1" applyProtection="1">
      <alignment horizontal="center"/>
    </xf>
    <xf numFmtId="0" fontId="28" fillId="16" borderId="41" xfId="9" applyFont="1" applyFill="1" applyBorder="1" applyAlignment="1" applyProtection="1">
      <alignment horizontal="right" vertical="top" wrapText="1"/>
    </xf>
    <xf numFmtId="0" fontId="28" fillId="16" borderId="47" xfId="9" applyFont="1" applyFill="1" applyBorder="1" applyAlignment="1" applyProtection="1">
      <alignment horizontal="right" vertical="top" wrapText="1"/>
    </xf>
    <xf numFmtId="0" fontId="28" fillId="16" borderId="29" xfId="9" applyFont="1" applyFill="1" applyBorder="1" applyAlignment="1" applyProtection="1">
      <alignment horizontal="right" vertical="top" wrapText="1"/>
    </xf>
    <xf numFmtId="0" fontId="16" fillId="0" borderId="0" xfId="1" applyFont="1" applyAlignment="1" applyProtection="1">
      <alignment horizontal="left" vertical="top"/>
    </xf>
    <xf numFmtId="0" fontId="30" fillId="16" borderId="46" xfId="1" applyFont="1" applyFill="1" applyBorder="1" applyAlignment="1" applyProtection="1">
      <alignment horizontal="left" vertical="center"/>
    </xf>
    <xf numFmtId="0" fontId="30" fillId="16" borderId="47" xfId="1" applyFont="1" applyFill="1" applyBorder="1" applyAlignment="1" applyProtection="1">
      <alignment horizontal="left" vertical="center"/>
    </xf>
    <xf numFmtId="0" fontId="30" fillId="16" borderId="32" xfId="1" applyFont="1" applyFill="1" applyBorder="1" applyAlignment="1" applyProtection="1">
      <alignment horizontal="left" vertical="center"/>
    </xf>
    <xf numFmtId="0" fontId="28" fillId="16" borderId="25" xfId="1" applyFont="1" applyFill="1" applyBorder="1" applyAlignment="1" applyProtection="1">
      <alignment horizontal="center" wrapText="1"/>
    </xf>
    <xf numFmtId="0" fontId="28" fillId="16" borderId="26" xfId="1" applyFont="1" applyFill="1" applyBorder="1" applyAlignment="1" applyProtection="1">
      <alignment horizontal="center"/>
    </xf>
    <xf numFmtId="0" fontId="28" fillId="16" borderId="26" xfId="1" applyFont="1" applyFill="1" applyBorder="1" applyAlignment="1" applyProtection="1">
      <alignment horizontal="center" wrapText="1"/>
    </xf>
    <xf numFmtId="0" fontId="28" fillId="16" borderId="33" xfId="1" applyFont="1" applyFill="1" applyBorder="1" applyAlignment="1" applyProtection="1">
      <alignment horizontal="center" wrapText="1"/>
    </xf>
    <xf numFmtId="0" fontId="28" fillId="16" borderId="33" xfId="1" applyFont="1" applyFill="1" applyBorder="1" applyAlignment="1" applyProtection="1">
      <alignment horizontal="center"/>
    </xf>
    <xf numFmtId="0" fontId="28" fillId="43" borderId="39" xfId="1" applyFont="1" applyFill="1" applyBorder="1" applyAlignment="1" applyProtection="1">
      <alignment horizontal="left" vertical="top" wrapText="1"/>
    </xf>
    <xf numFmtId="0" fontId="28" fillId="43" borderId="52" xfId="1" applyFont="1" applyFill="1" applyBorder="1" applyAlignment="1" applyProtection="1">
      <alignment horizontal="left" vertical="top" wrapText="1"/>
    </xf>
    <xf numFmtId="0" fontId="28" fillId="43" borderId="11" xfId="1" applyFont="1" applyFill="1" applyBorder="1" applyAlignment="1" applyProtection="1">
      <alignment horizontal="left" vertical="top" wrapText="1"/>
    </xf>
    <xf numFmtId="0" fontId="16" fillId="0" borderId="17" xfId="1" applyNumberFormat="1" applyFont="1" applyBorder="1" applyAlignment="1" applyProtection="1">
      <alignment horizontal="left" vertical="center" wrapText="1"/>
    </xf>
    <xf numFmtId="0" fontId="16" fillId="0" borderId="46" xfId="1" applyNumberFormat="1" applyFont="1" applyBorder="1" applyAlignment="1" applyProtection="1">
      <alignment horizontal="center"/>
    </xf>
    <xf numFmtId="0" fontId="16" fillId="0" borderId="47" xfId="1" applyNumberFormat="1" applyFont="1" applyBorder="1" applyAlignment="1" applyProtection="1">
      <alignment horizontal="center"/>
    </xf>
    <xf numFmtId="0" fontId="16" fillId="0" borderId="32" xfId="1" applyNumberFormat="1" applyFont="1" applyBorder="1" applyAlignment="1" applyProtection="1">
      <alignment horizontal="center"/>
    </xf>
    <xf numFmtId="0" fontId="48" fillId="14" borderId="40" xfId="1" applyFont="1" applyFill="1" applyBorder="1" applyAlignment="1" applyProtection="1">
      <alignment horizontal="center" wrapText="1"/>
    </xf>
    <xf numFmtId="0" fontId="48" fillId="14" borderId="57" xfId="1" applyFont="1" applyFill="1" applyBorder="1" applyAlignment="1" applyProtection="1">
      <alignment horizontal="center" wrapText="1"/>
    </xf>
    <xf numFmtId="0" fontId="48" fillId="14" borderId="12" xfId="1" applyFont="1" applyFill="1" applyBorder="1" applyAlignment="1" applyProtection="1">
      <alignment horizontal="center" wrapText="1"/>
    </xf>
    <xf numFmtId="0" fontId="51" fillId="14" borderId="40" xfId="1" applyFont="1" applyFill="1" applyBorder="1" applyAlignment="1" applyProtection="1">
      <alignment horizontal="center"/>
    </xf>
    <xf numFmtId="0" fontId="51" fillId="14" borderId="57" xfId="1" applyFont="1" applyFill="1" applyBorder="1" applyAlignment="1" applyProtection="1">
      <alignment horizontal="center"/>
    </xf>
    <xf numFmtId="0" fontId="51" fillId="14" borderId="12" xfId="1" applyFont="1" applyFill="1" applyBorder="1" applyAlignment="1" applyProtection="1">
      <alignment horizontal="center"/>
    </xf>
    <xf numFmtId="0" fontId="28" fillId="18" borderId="46" xfId="1" applyFont="1" applyFill="1" applyBorder="1" applyAlignment="1" applyProtection="1">
      <alignment horizontal="left" vertical="top" wrapText="1"/>
    </xf>
    <xf numFmtId="0" fontId="28" fillId="18" borderId="47" xfId="1" applyFont="1" applyFill="1" applyBorder="1" applyAlignment="1" applyProtection="1">
      <alignment horizontal="left" vertical="top" wrapText="1"/>
    </xf>
    <xf numFmtId="0" fontId="28" fillId="18" borderId="29" xfId="1" applyFont="1" applyFill="1" applyBorder="1" applyAlignment="1" applyProtection="1">
      <alignment horizontal="left" vertical="top" wrapText="1"/>
    </xf>
    <xf numFmtId="0" fontId="28" fillId="16" borderId="25" xfId="9" applyFont="1" applyFill="1" applyBorder="1" applyAlignment="1" applyProtection="1">
      <alignment horizontal="left" vertical="center" wrapText="1"/>
    </xf>
    <xf numFmtId="0" fontId="28" fillId="16" borderId="26" xfId="9" applyFont="1" applyFill="1" applyBorder="1" applyAlignment="1" applyProtection="1">
      <alignment horizontal="left" vertical="center" wrapText="1"/>
    </xf>
    <xf numFmtId="0" fontId="28" fillId="16" borderId="71" xfId="9" applyFont="1" applyFill="1" applyBorder="1" applyAlignment="1" applyProtection="1">
      <alignment horizontal="left" vertical="center" wrapText="1"/>
    </xf>
    <xf numFmtId="0" fontId="28" fillId="16" borderId="46" xfId="1" applyFont="1" applyFill="1" applyBorder="1" applyAlignment="1">
      <alignment horizontal="center" vertical="top"/>
    </xf>
    <xf numFmtId="0" fontId="28" fillId="16" borderId="47" xfId="1" applyFont="1" applyFill="1" applyBorder="1" applyAlignment="1">
      <alignment horizontal="center" vertical="top"/>
    </xf>
    <xf numFmtId="0" fontId="28" fillId="16" borderId="32" xfId="1" applyFont="1" applyFill="1" applyBorder="1" applyAlignment="1">
      <alignment horizontal="center" vertical="top"/>
    </xf>
    <xf numFmtId="0" fontId="30" fillId="16" borderId="25" xfId="1" applyFont="1" applyFill="1" applyBorder="1" applyAlignment="1">
      <alignment horizontal="left" vertical="top"/>
    </xf>
    <xf numFmtId="0" fontId="30" fillId="16" borderId="26" xfId="1" applyFont="1" applyFill="1" applyBorder="1" applyAlignment="1">
      <alignment horizontal="left" vertical="top"/>
    </xf>
    <xf numFmtId="0" fontId="30" fillId="16" borderId="19" xfId="1" applyFont="1" applyFill="1" applyBorder="1" applyAlignment="1">
      <alignment horizontal="left" vertical="top"/>
    </xf>
    <xf numFmtId="0" fontId="28" fillId="16" borderId="16" xfId="1" applyFont="1" applyFill="1" applyBorder="1" applyAlignment="1">
      <alignment horizontal="center" vertical="top"/>
    </xf>
    <xf numFmtId="0" fontId="28" fillId="16" borderId="17" xfId="1" applyFont="1" applyFill="1" applyBorder="1" applyAlignment="1">
      <alignment horizontal="center" vertical="top"/>
    </xf>
    <xf numFmtId="0" fontId="28" fillId="16" borderId="20" xfId="1" applyFont="1" applyFill="1" applyBorder="1" applyAlignment="1">
      <alignment horizontal="center" vertical="top"/>
    </xf>
    <xf numFmtId="0" fontId="28" fillId="43" borderId="46" xfId="1" applyFont="1" applyFill="1" applyBorder="1" applyAlignment="1">
      <alignment horizontal="left" vertical="center" wrapText="1"/>
    </xf>
    <xf numFmtId="0" fontId="28" fillId="43" borderId="47" xfId="1" applyFont="1" applyFill="1" applyBorder="1" applyAlignment="1">
      <alignment horizontal="left" vertical="center"/>
    </xf>
    <xf numFmtId="0" fontId="0" fillId="0" borderId="56" xfId="0" applyBorder="1" applyAlignment="1">
      <alignment horizontal="center"/>
    </xf>
    <xf numFmtId="0" fontId="0" fillId="0" borderId="11" xfId="0" applyBorder="1" applyAlignment="1">
      <alignment horizontal="left" wrapText="1"/>
    </xf>
    <xf numFmtId="0" fontId="0" fillId="0" borderId="4" xfId="0" applyBorder="1" applyAlignment="1">
      <alignment horizontal="left" wrapText="1"/>
    </xf>
    <xf numFmtId="0" fontId="3" fillId="2" borderId="11" xfId="0" applyFont="1" applyFill="1" applyBorder="1" applyAlignment="1">
      <alignment horizontal="center"/>
    </xf>
    <xf numFmtId="0" fontId="3" fillId="2" borderId="34" xfId="0" applyFont="1" applyFill="1" applyBorder="1" applyAlignment="1">
      <alignment horizontal="center"/>
    </xf>
    <xf numFmtId="0" fontId="3" fillId="2" borderId="2" xfId="0" applyFont="1" applyFill="1" applyBorder="1" applyAlignment="1">
      <alignment horizontal="center"/>
    </xf>
    <xf numFmtId="0" fontId="3" fillId="16" borderId="10" xfId="0" applyFont="1" applyFill="1" applyBorder="1" applyAlignment="1">
      <alignment horizontal="center"/>
    </xf>
    <xf numFmtId="0" fontId="4" fillId="2" borderId="4" xfId="0" applyFont="1" applyFill="1" applyBorder="1" applyAlignment="1">
      <alignment horizontal="center" wrapText="1"/>
    </xf>
    <xf numFmtId="0" fontId="0" fillId="0" borderId="39" xfId="0" applyBorder="1" applyAlignment="1">
      <alignment horizontal="center"/>
    </xf>
    <xf numFmtId="0" fontId="0" fillId="0" borderId="52" xfId="0" applyBorder="1" applyAlignment="1">
      <alignment horizontal="center"/>
    </xf>
    <xf numFmtId="0" fontId="0" fillId="0" borderId="11" xfId="0" applyBorder="1" applyAlignment="1">
      <alignment horizontal="center"/>
    </xf>
    <xf numFmtId="0" fontId="4" fillId="2" borderId="2" xfId="0" applyFont="1" applyFill="1" applyBorder="1" applyAlignment="1">
      <alignment horizontal="center" wrapText="1"/>
    </xf>
    <xf numFmtId="0" fontId="0" fillId="3" borderId="4" xfId="0" applyFill="1" applyBorder="1" applyAlignment="1">
      <alignment horizontal="center"/>
    </xf>
    <xf numFmtId="0" fontId="0" fillId="0" borderId="4" xfId="0" applyBorder="1" applyAlignment="1">
      <alignment horizontal="center"/>
    </xf>
    <xf numFmtId="0" fontId="0" fillId="0" borderId="40" xfId="0" applyBorder="1" applyAlignment="1">
      <alignment horizontal="center"/>
    </xf>
    <xf numFmtId="0" fontId="0" fillId="0" borderId="57" xfId="0" applyBorder="1" applyAlignment="1">
      <alignment horizontal="center"/>
    </xf>
    <xf numFmtId="0" fontId="0" fillId="0" borderId="12" xfId="0" applyBorder="1" applyAlignment="1">
      <alignment horizontal="center"/>
    </xf>
    <xf numFmtId="0" fontId="3" fillId="16" borderId="1" xfId="0" applyFont="1" applyFill="1" applyBorder="1" applyAlignment="1">
      <alignment horizontal="center"/>
    </xf>
    <xf numFmtId="0" fontId="0" fillId="0" borderId="7" xfId="0" applyBorder="1" applyAlignment="1">
      <alignment horizontal="center"/>
    </xf>
    <xf numFmtId="0" fontId="53" fillId="43" borderId="46" xfId="12" applyFont="1" applyFill="1" applyBorder="1" applyAlignment="1" applyProtection="1">
      <alignment horizontal="left" vertical="center" wrapText="1"/>
    </xf>
    <xf numFmtId="0" fontId="53" fillId="43" borderId="47" xfId="12" applyFont="1" applyFill="1" applyBorder="1" applyAlignment="1" applyProtection="1">
      <alignment horizontal="left" vertical="center" wrapText="1"/>
    </xf>
    <xf numFmtId="0" fontId="53" fillId="43" borderId="32" xfId="12" applyFont="1" applyFill="1" applyBorder="1" applyAlignment="1" applyProtection="1">
      <alignment horizontal="left" vertical="center" wrapText="1"/>
    </xf>
    <xf numFmtId="0" fontId="53" fillId="0" borderId="0" xfId="1" applyFont="1" applyAlignment="1">
      <alignment horizontal="center" wrapText="1"/>
    </xf>
    <xf numFmtId="0" fontId="53" fillId="17" borderId="4" xfId="1" applyFont="1" applyFill="1" applyBorder="1" applyAlignment="1">
      <alignment horizontal="center" vertical="top" wrapText="1"/>
    </xf>
    <xf numFmtId="0" fontId="53" fillId="17" borderId="5" xfId="1" applyFont="1" applyFill="1" applyBorder="1" applyAlignment="1">
      <alignment horizontal="center" vertical="top" wrapText="1"/>
    </xf>
    <xf numFmtId="0" fontId="53" fillId="16" borderId="53" xfId="1" applyFont="1" applyFill="1" applyBorder="1" applyAlignment="1">
      <alignment horizontal="center" vertical="top" wrapText="1"/>
    </xf>
    <xf numFmtId="0" fontId="53" fillId="16" borderId="54" xfId="1" applyFont="1" applyFill="1" applyBorder="1" applyAlignment="1">
      <alignment horizontal="center" vertical="top" wrapText="1"/>
    </xf>
    <xf numFmtId="0" fontId="53" fillId="16" borderId="55" xfId="1" applyFont="1" applyFill="1" applyBorder="1" applyAlignment="1">
      <alignment horizontal="center" vertical="top" wrapText="1"/>
    </xf>
    <xf numFmtId="0" fontId="53" fillId="17" borderId="3" xfId="1" applyFont="1" applyFill="1" applyBorder="1" applyAlignment="1">
      <alignment horizontal="center" vertical="top" wrapText="1"/>
    </xf>
    <xf numFmtId="0" fontId="30" fillId="16" borderId="29" xfId="1" applyFont="1" applyFill="1" applyBorder="1" applyAlignment="1">
      <alignment horizontal="left" vertical="top"/>
    </xf>
    <xf numFmtId="0" fontId="52" fillId="0" borderId="1" xfId="1" applyFont="1" applyFill="1" applyBorder="1" applyAlignment="1">
      <alignment vertical="top" wrapText="1"/>
    </xf>
    <xf numFmtId="0" fontId="48" fillId="0" borderId="6" xfId="1" applyFont="1" applyFill="1" applyBorder="1" applyAlignment="1" applyProtection="1">
      <alignment vertical="top" wrapText="1"/>
      <protection locked="0"/>
    </xf>
    <xf numFmtId="0" fontId="28" fillId="44" borderId="18" xfId="1" applyFont="1" applyFill="1" applyBorder="1" applyAlignment="1">
      <alignment horizontal="left" vertical="top" wrapText="1"/>
    </xf>
    <xf numFmtId="0" fontId="28" fillId="44" borderId="70" xfId="1" applyFont="1" applyFill="1" applyBorder="1" applyAlignment="1">
      <alignment horizontal="left" vertical="top" wrapText="1"/>
    </xf>
    <xf numFmtId="0" fontId="28" fillId="44" borderId="72" xfId="1" applyFont="1" applyFill="1" applyBorder="1" applyAlignment="1">
      <alignment horizontal="left" vertical="top" wrapText="1"/>
    </xf>
    <xf numFmtId="0" fontId="52" fillId="0" borderId="10" xfId="1" applyFont="1" applyFill="1" applyBorder="1" applyAlignment="1">
      <alignment vertical="top" wrapText="1"/>
    </xf>
    <xf numFmtId="0" fontId="52" fillId="0" borderId="5" xfId="1" applyFont="1" applyFill="1" applyBorder="1" applyAlignment="1">
      <alignment vertical="top" wrapText="1"/>
    </xf>
    <xf numFmtId="0" fontId="52" fillId="0" borderId="8" xfId="1" applyFont="1" applyFill="1" applyBorder="1" applyAlignment="1">
      <alignment vertical="top" wrapText="1"/>
    </xf>
    <xf numFmtId="0" fontId="28" fillId="44" borderId="68" xfId="1" applyFont="1" applyFill="1" applyBorder="1" applyAlignment="1">
      <alignment horizontal="left" vertical="top" wrapText="1"/>
    </xf>
    <xf numFmtId="37" fontId="52" fillId="0" borderId="34" xfId="14" applyNumberFormat="1" applyFont="1" applyBorder="1" applyAlignment="1" applyProtection="1">
      <alignment horizontal="right" vertical="center" wrapText="1"/>
      <protection locked="0"/>
    </xf>
    <xf numFmtId="0" fontId="52" fillId="14" borderId="2" xfId="1" applyFont="1" applyFill="1" applyBorder="1" applyAlignment="1" applyProtection="1">
      <alignment wrapText="1"/>
      <protection locked="0"/>
    </xf>
    <xf numFmtId="37" fontId="52" fillId="0" borderId="2" xfId="14" applyNumberFormat="1" applyFont="1" applyFill="1" applyBorder="1" applyAlignment="1">
      <alignment horizontal="right" vertical="top" wrapText="1"/>
    </xf>
    <xf numFmtId="37" fontId="52" fillId="0" borderId="2" xfId="14" applyNumberFormat="1" applyFont="1" applyBorder="1" applyAlignment="1" applyProtection="1">
      <alignment horizontal="right" vertical="center" wrapText="1"/>
      <protection locked="0"/>
    </xf>
    <xf numFmtId="37" fontId="52" fillId="0" borderId="2" xfId="14" applyNumberFormat="1" applyFont="1" applyBorder="1" applyAlignment="1">
      <alignment horizontal="right" vertical="top"/>
    </xf>
    <xf numFmtId="37" fontId="52" fillId="0" borderId="2" xfId="14" applyNumberFormat="1" applyFont="1" applyBorder="1" applyAlignment="1" applyProtection="1">
      <alignment horizontal="right" vertical="center"/>
      <protection locked="0"/>
    </xf>
    <xf numFmtId="10" fontId="52" fillId="0" borderId="2" xfId="14" applyNumberFormat="1" applyFont="1" applyBorder="1" applyAlignment="1" applyProtection="1">
      <alignment horizontal="right"/>
      <protection locked="0"/>
    </xf>
    <xf numFmtId="37" fontId="52" fillId="0" borderId="10" xfId="14" applyNumberFormat="1" applyFont="1" applyBorder="1" applyAlignment="1">
      <alignment horizontal="right" vertical="top"/>
    </xf>
    <xf numFmtId="37" fontId="52" fillId="0" borderId="12" xfId="14" applyNumberFormat="1" applyFont="1" applyFill="1" applyBorder="1" applyAlignment="1" applyProtection="1">
      <alignment horizontal="right" vertical="top" wrapText="1"/>
      <protection locked="0"/>
    </xf>
    <xf numFmtId="0" fontId="52" fillId="0" borderId="7" xfId="1" applyFont="1" applyFill="1" applyBorder="1" applyAlignment="1" applyProtection="1">
      <alignment vertical="top" wrapText="1"/>
      <protection locked="0"/>
    </xf>
    <xf numFmtId="37" fontId="52" fillId="0" borderId="7" xfId="14" applyNumberFormat="1" applyFont="1" applyFill="1" applyBorder="1" applyAlignment="1">
      <alignment horizontal="right" vertical="top" wrapText="1"/>
    </xf>
    <xf numFmtId="37" fontId="52" fillId="0" borderId="7" xfId="14" applyNumberFormat="1" applyFont="1" applyFill="1" applyBorder="1" applyAlignment="1" applyProtection="1">
      <alignment horizontal="right" vertical="top" wrapText="1"/>
      <protection locked="0"/>
    </xf>
    <xf numFmtId="37" fontId="52" fillId="0" borderId="7" xfId="14" applyNumberFormat="1" applyFont="1" applyBorder="1" applyAlignment="1" applyProtection="1">
      <alignment horizontal="right" vertical="top" wrapText="1"/>
      <protection locked="0"/>
    </xf>
    <xf numFmtId="0" fontId="52" fillId="14" borderId="7" xfId="1" applyFont="1" applyFill="1" applyBorder="1" applyAlignment="1" applyProtection="1">
      <alignment vertical="top" wrapText="1"/>
      <protection locked="0"/>
    </xf>
    <xf numFmtId="37" fontId="52" fillId="0" borderId="7" xfId="14" applyNumberFormat="1" applyFont="1" applyBorder="1" applyAlignment="1">
      <alignment horizontal="right" vertical="top"/>
    </xf>
    <xf numFmtId="37" fontId="52" fillId="0" borderId="7" xfId="14" applyNumberFormat="1" applyFont="1" applyBorder="1" applyAlignment="1" applyProtection="1">
      <alignment horizontal="right" vertical="top"/>
      <protection locked="0"/>
    </xf>
    <xf numFmtId="37" fontId="52" fillId="0" borderId="8" xfId="14" applyNumberFormat="1" applyFont="1" applyBorder="1" applyAlignment="1">
      <alignment horizontal="right" vertical="top"/>
    </xf>
    <xf numFmtId="0" fontId="56" fillId="0" borderId="0" xfId="0" applyFont="1" applyAlignment="1">
      <alignment vertical="center"/>
    </xf>
  </cellXfs>
  <cellStyles count="504">
    <cellStyle name="0,0_x000d__x000a_NA_x000d__x000a_" xfId="1"/>
    <cellStyle name="0,0_x000d__x000a_NA_x000d__x000a_ 2" xfId="2"/>
    <cellStyle name="0,0_x000d__x000a_NA_x000d__x000a_ 3" xfId="17"/>
    <cellStyle name="0,0_x000d__x000a_NA_x000d__x000a_ 4" xfId="18"/>
    <cellStyle name="0,0_x000d__x000a_NA_x000d__x000a_ 5" xfId="19"/>
    <cellStyle name="20% - Accent1 10" xfId="20"/>
    <cellStyle name="20% - Accent1 11" xfId="21"/>
    <cellStyle name="20% - Accent1 12" xfId="22"/>
    <cellStyle name="20% - Accent1 2" xfId="23"/>
    <cellStyle name="20% - Accent1 3" xfId="24"/>
    <cellStyle name="20% - Accent1 4" xfId="25"/>
    <cellStyle name="20% - Accent1 5" xfId="26"/>
    <cellStyle name="20% - Accent1 6" xfId="27"/>
    <cellStyle name="20% - Accent1 7" xfId="28"/>
    <cellStyle name="20% - Accent1 8" xfId="29"/>
    <cellStyle name="20% - Accent1 9" xfId="30"/>
    <cellStyle name="20% - Accent2 10" xfId="31"/>
    <cellStyle name="20% - Accent2 11" xfId="32"/>
    <cellStyle name="20% - Accent2 12" xfId="33"/>
    <cellStyle name="20% - Accent2 2" xfId="34"/>
    <cellStyle name="20% - Accent2 3" xfId="35"/>
    <cellStyle name="20% - Accent2 4" xfId="36"/>
    <cellStyle name="20% - Accent2 5" xfId="37"/>
    <cellStyle name="20% - Accent2 6" xfId="38"/>
    <cellStyle name="20% - Accent2 7" xfId="39"/>
    <cellStyle name="20% - Accent2 8" xfId="40"/>
    <cellStyle name="20% - Accent2 9" xfId="41"/>
    <cellStyle name="20% - Accent3 10" xfId="42"/>
    <cellStyle name="20% - Accent3 11" xfId="43"/>
    <cellStyle name="20% - Accent3 12" xfId="44"/>
    <cellStyle name="20% - Accent3 2" xfId="45"/>
    <cellStyle name="20% - Accent3 3" xfId="46"/>
    <cellStyle name="20% - Accent3 4" xfId="47"/>
    <cellStyle name="20% - Accent3 5" xfId="48"/>
    <cellStyle name="20% - Accent3 6" xfId="49"/>
    <cellStyle name="20% - Accent3 7" xfId="50"/>
    <cellStyle name="20% - Accent3 8" xfId="51"/>
    <cellStyle name="20% - Accent3 9" xfId="52"/>
    <cellStyle name="20% - Accent4 10" xfId="53"/>
    <cellStyle name="20% - Accent4 11" xfId="54"/>
    <cellStyle name="20% - Accent4 12" xfId="55"/>
    <cellStyle name="20% - Accent4 2" xfId="56"/>
    <cellStyle name="20% - Accent4 3" xfId="57"/>
    <cellStyle name="20% - Accent4 4" xfId="58"/>
    <cellStyle name="20% - Accent4 5" xfId="59"/>
    <cellStyle name="20% - Accent4 6" xfId="60"/>
    <cellStyle name="20% - Accent4 7" xfId="61"/>
    <cellStyle name="20% - Accent4 8" xfId="62"/>
    <cellStyle name="20% - Accent4 9"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10" xfId="75"/>
    <cellStyle name="20% - Accent6 11" xfId="76"/>
    <cellStyle name="20% - Accent6 12" xfId="77"/>
    <cellStyle name="20% - Accent6 2" xfId="78"/>
    <cellStyle name="20% - Accent6 3" xfId="79"/>
    <cellStyle name="20% - Accent6 4" xfId="80"/>
    <cellStyle name="20% - Accent6 5" xfId="81"/>
    <cellStyle name="20% - Accent6 6" xfId="82"/>
    <cellStyle name="20% - Accent6 7" xfId="83"/>
    <cellStyle name="20% - Accent6 8" xfId="84"/>
    <cellStyle name="20% - Accent6 9" xfId="85"/>
    <cellStyle name="40% - Accent1 10" xfId="86"/>
    <cellStyle name="40% - Accent1 11" xfId="87"/>
    <cellStyle name="40% - Accent1 12" xfId="88"/>
    <cellStyle name="40% - Accent1 2" xfId="89"/>
    <cellStyle name="40% - Accent1 3" xfId="90"/>
    <cellStyle name="40% - Accent1 4" xfId="91"/>
    <cellStyle name="40% - Accent1 5" xfId="92"/>
    <cellStyle name="40% - Accent1 6" xfId="93"/>
    <cellStyle name="40% - Accent1 7" xfId="94"/>
    <cellStyle name="40% - Accent1 8" xfId="95"/>
    <cellStyle name="40% - Accent1 9" xfId="96"/>
    <cellStyle name="40% - Accent2 10" xfId="97"/>
    <cellStyle name="40% - Accent2 11" xfId="98"/>
    <cellStyle name="40% - Accent2 12" xfId="99"/>
    <cellStyle name="40% - Accent2 2" xfId="100"/>
    <cellStyle name="40% - Accent2 3" xfId="101"/>
    <cellStyle name="40% - Accent2 4" xfId="102"/>
    <cellStyle name="40% - Accent2 5" xfId="103"/>
    <cellStyle name="40% - Accent2 6" xfId="104"/>
    <cellStyle name="40% - Accent2 7" xfId="105"/>
    <cellStyle name="40% - Accent2 8" xfId="106"/>
    <cellStyle name="40% - Accent2 9" xfId="107"/>
    <cellStyle name="40% - Accent3 10" xfId="108"/>
    <cellStyle name="40% - Accent3 11" xfId="109"/>
    <cellStyle name="40% - Accent3 12" xfId="110"/>
    <cellStyle name="40% - Accent3 2" xfId="111"/>
    <cellStyle name="40% - Accent3 3" xfId="112"/>
    <cellStyle name="40% - Accent3 4" xfId="113"/>
    <cellStyle name="40% - Accent3 5" xfId="114"/>
    <cellStyle name="40% - Accent3 6" xfId="115"/>
    <cellStyle name="40% - Accent3 7" xfId="116"/>
    <cellStyle name="40% - Accent3 8" xfId="117"/>
    <cellStyle name="40% - Accent3 9" xfId="118"/>
    <cellStyle name="40% - Accent4 10" xfId="119"/>
    <cellStyle name="40% - Accent4 11" xfId="120"/>
    <cellStyle name="40% - Accent4 12" xfId="121"/>
    <cellStyle name="40% - Accent4 2" xfId="122"/>
    <cellStyle name="40% - Accent4 3" xfId="123"/>
    <cellStyle name="40% - Accent4 4" xfId="124"/>
    <cellStyle name="40% - Accent4 5" xfId="125"/>
    <cellStyle name="40% - Accent4 6" xfId="126"/>
    <cellStyle name="40% - Accent4 7" xfId="127"/>
    <cellStyle name="40% - Accent4 8" xfId="128"/>
    <cellStyle name="40% - Accent4 9" xfId="129"/>
    <cellStyle name="40% - Accent5 10" xfId="130"/>
    <cellStyle name="40% - Accent5 11" xfId="131"/>
    <cellStyle name="40% - Accent5 12" xfId="132"/>
    <cellStyle name="40% - Accent5 2" xfId="133"/>
    <cellStyle name="40% - Accent5 3" xfId="134"/>
    <cellStyle name="40% - Accent5 4" xfId="135"/>
    <cellStyle name="40% - Accent5 5" xfId="136"/>
    <cellStyle name="40% - Accent5 6" xfId="137"/>
    <cellStyle name="40% - Accent5 7" xfId="138"/>
    <cellStyle name="40% - Accent5 8" xfId="139"/>
    <cellStyle name="40% - Accent5 9" xfId="140"/>
    <cellStyle name="40% - Accent6 10" xfId="141"/>
    <cellStyle name="40% - Accent6 11" xfId="142"/>
    <cellStyle name="40% - Accent6 12" xfId="143"/>
    <cellStyle name="40% - Accent6 2" xfId="144"/>
    <cellStyle name="40% - Accent6 3" xfId="145"/>
    <cellStyle name="40% - Accent6 4" xfId="146"/>
    <cellStyle name="40% - Accent6 5" xfId="147"/>
    <cellStyle name="40% - Accent6 6" xfId="148"/>
    <cellStyle name="40% - Accent6 7" xfId="149"/>
    <cellStyle name="40% - Accent6 8" xfId="150"/>
    <cellStyle name="40% - Accent6 9" xfId="151"/>
    <cellStyle name="60% - Accent1 10" xfId="152"/>
    <cellStyle name="60% - Accent1 11" xfId="153"/>
    <cellStyle name="60% - Accent1 12" xfId="154"/>
    <cellStyle name="60% - Accent1 2" xfId="155"/>
    <cellStyle name="60% - Accent1 3" xfId="156"/>
    <cellStyle name="60% - Accent1 4" xfId="157"/>
    <cellStyle name="60% - Accent1 5" xfId="158"/>
    <cellStyle name="60% - Accent1 6" xfId="159"/>
    <cellStyle name="60% - Accent1 7" xfId="160"/>
    <cellStyle name="60% - Accent1 8" xfId="161"/>
    <cellStyle name="60% - Accent1 9" xfId="162"/>
    <cellStyle name="60% - Accent2 10" xfId="163"/>
    <cellStyle name="60% - Accent2 11" xfId="164"/>
    <cellStyle name="60% - Accent2 12"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10" xfId="174"/>
    <cellStyle name="60% - Accent3 11" xfId="175"/>
    <cellStyle name="60% - Accent3 12" xfId="176"/>
    <cellStyle name="60% - Accent3 2" xfId="177"/>
    <cellStyle name="60% - Accent3 3" xfId="178"/>
    <cellStyle name="60% - Accent3 4" xfId="179"/>
    <cellStyle name="60% - Accent3 5" xfId="180"/>
    <cellStyle name="60% - Accent3 6" xfId="181"/>
    <cellStyle name="60% - Accent3 7" xfId="182"/>
    <cellStyle name="60% - Accent3 8" xfId="183"/>
    <cellStyle name="60% - Accent3 9" xfId="184"/>
    <cellStyle name="60% - Accent4 10" xfId="185"/>
    <cellStyle name="60% - Accent4 11" xfId="186"/>
    <cellStyle name="60% - Accent4 12" xfId="187"/>
    <cellStyle name="60% - Accent4 2" xfId="188"/>
    <cellStyle name="60% - Accent4 3" xfId="189"/>
    <cellStyle name="60% - Accent4 4" xfId="190"/>
    <cellStyle name="60% - Accent4 5" xfId="191"/>
    <cellStyle name="60% - Accent4 6" xfId="192"/>
    <cellStyle name="60% - Accent4 7" xfId="193"/>
    <cellStyle name="60% - Accent4 8" xfId="194"/>
    <cellStyle name="60% - Accent4 9" xfId="195"/>
    <cellStyle name="60% - Accent5 10" xfId="196"/>
    <cellStyle name="60% - Accent5 11" xfId="197"/>
    <cellStyle name="60% - Accent5 12" xfId="198"/>
    <cellStyle name="60% - Accent5 2" xfId="199"/>
    <cellStyle name="60% - Accent5 3" xfId="200"/>
    <cellStyle name="60% - Accent5 4" xfId="201"/>
    <cellStyle name="60% - Accent5 5" xfId="202"/>
    <cellStyle name="60% - Accent5 6" xfId="203"/>
    <cellStyle name="60% - Accent5 7" xfId="204"/>
    <cellStyle name="60% - Accent5 8" xfId="205"/>
    <cellStyle name="60% - Accent5 9" xfId="206"/>
    <cellStyle name="60% - Accent6 10" xfId="207"/>
    <cellStyle name="60% - Accent6 11" xfId="208"/>
    <cellStyle name="60% - Accent6 12" xfId="209"/>
    <cellStyle name="60% - Accent6 2" xfId="210"/>
    <cellStyle name="60% - Accent6 3" xfId="211"/>
    <cellStyle name="60% - Accent6 4" xfId="212"/>
    <cellStyle name="60% - Accent6 5" xfId="213"/>
    <cellStyle name="60% - Accent6 6" xfId="214"/>
    <cellStyle name="60% - Accent6 7" xfId="215"/>
    <cellStyle name="60% - Accent6 8" xfId="216"/>
    <cellStyle name="60% - Accent6 9" xfId="217"/>
    <cellStyle name="Accent1 10" xfId="218"/>
    <cellStyle name="Accent1 11" xfId="219"/>
    <cellStyle name="Accent1 12" xfId="220"/>
    <cellStyle name="Accent1 2" xfId="221"/>
    <cellStyle name="Accent1 3" xfId="222"/>
    <cellStyle name="Accent1 4" xfId="223"/>
    <cellStyle name="Accent1 5" xfId="224"/>
    <cellStyle name="Accent1 6" xfId="225"/>
    <cellStyle name="Accent1 7" xfId="226"/>
    <cellStyle name="Accent1 8" xfId="227"/>
    <cellStyle name="Accent1 9" xfId="228"/>
    <cellStyle name="Accent2 10" xfId="229"/>
    <cellStyle name="Accent2 11" xfId="230"/>
    <cellStyle name="Accent2 12" xfId="231"/>
    <cellStyle name="Accent2 2" xfId="232"/>
    <cellStyle name="Accent2 3" xfId="233"/>
    <cellStyle name="Accent2 4" xfId="234"/>
    <cellStyle name="Accent2 5" xfId="235"/>
    <cellStyle name="Accent2 6" xfId="236"/>
    <cellStyle name="Accent2 7" xfId="237"/>
    <cellStyle name="Accent2 8" xfId="238"/>
    <cellStyle name="Accent2 9" xfId="239"/>
    <cellStyle name="Accent3 10" xfId="240"/>
    <cellStyle name="Accent3 11" xfId="241"/>
    <cellStyle name="Accent3 12" xfId="242"/>
    <cellStyle name="Accent3 2" xfId="243"/>
    <cellStyle name="Accent3 3" xfId="244"/>
    <cellStyle name="Accent3 4" xfId="245"/>
    <cellStyle name="Accent3 5" xfId="246"/>
    <cellStyle name="Accent3 6" xfId="247"/>
    <cellStyle name="Accent3 7" xfId="248"/>
    <cellStyle name="Accent3 8" xfId="249"/>
    <cellStyle name="Accent3 9" xfId="250"/>
    <cellStyle name="Accent4 10" xfId="251"/>
    <cellStyle name="Accent4 11" xfId="252"/>
    <cellStyle name="Accent4 12"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12" xfId="264"/>
    <cellStyle name="Accent5 2" xfId="265"/>
    <cellStyle name="Accent5 3" xfId="266"/>
    <cellStyle name="Accent5 4" xfId="267"/>
    <cellStyle name="Accent5 5" xfId="268"/>
    <cellStyle name="Accent5 6" xfId="269"/>
    <cellStyle name="Accent5 7" xfId="270"/>
    <cellStyle name="Accent5 8" xfId="271"/>
    <cellStyle name="Accent5 9" xfId="272"/>
    <cellStyle name="Accent6 10" xfId="273"/>
    <cellStyle name="Accent6 11" xfId="274"/>
    <cellStyle name="Accent6 12" xfId="275"/>
    <cellStyle name="Accent6 2" xfId="276"/>
    <cellStyle name="Accent6 3" xfId="277"/>
    <cellStyle name="Accent6 4" xfId="278"/>
    <cellStyle name="Accent6 5" xfId="279"/>
    <cellStyle name="Accent6 6" xfId="280"/>
    <cellStyle name="Accent6 7" xfId="281"/>
    <cellStyle name="Accent6 8" xfId="282"/>
    <cellStyle name="Accent6 9" xfId="283"/>
    <cellStyle name="Bad 10" xfId="284"/>
    <cellStyle name="Bad 11" xfId="285"/>
    <cellStyle name="Bad 12" xfId="286"/>
    <cellStyle name="Bad 2" xfId="287"/>
    <cellStyle name="Bad 3" xfId="288"/>
    <cellStyle name="Bad 4" xfId="289"/>
    <cellStyle name="Bad 5" xfId="290"/>
    <cellStyle name="Bad 6" xfId="291"/>
    <cellStyle name="Bad 7" xfId="292"/>
    <cellStyle name="Bad 8" xfId="293"/>
    <cellStyle name="Bad 9" xfId="294"/>
    <cellStyle name="Calculation 10" xfId="295"/>
    <cellStyle name="Calculation 11" xfId="296"/>
    <cellStyle name="Calculation 12" xfId="297"/>
    <cellStyle name="Calculation 2" xfId="298"/>
    <cellStyle name="Calculation 3" xfId="299"/>
    <cellStyle name="Calculation 4" xfId="300"/>
    <cellStyle name="Calculation 5" xfId="301"/>
    <cellStyle name="Calculation 6" xfId="302"/>
    <cellStyle name="Calculation 7" xfId="303"/>
    <cellStyle name="Calculation 8" xfId="304"/>
    <cellStyle name="Calculation 9" xfId="305"/>
    <cellStyle name="Check Cell 10" xfId="306"/>
    <cellStyle name="Check Cell 11" xfId="307"/>
    <cellStyle name="Check Cell 12" xfId="308"/>
    <cellStyle name="Check Cell 2" xfId="309"/>
    <cellStyle name="Check Cell 3" xfId="310"/>
    <cellStyle name="Check Cell 4" xfId="311"/>
    <cellStyle name="Check Cell 5" xfId="312"/>
    <cellStyle name="Check Cell 6" xfId="313"/>
    <cellStyle name="Check Cell 7" xfId="314"/>
    <cellStyle name="Check Cell 8" xfId="315"/>
    <cellStyle name="Check Cell 9" xfId="316"/>
    <cellStyle name="Comma" xfId="3" builtinId="3"/>
    <cellStyle name="Comma 2" xfId="4"/>
    <cellStyle name="Comma 2 2" xfId="14"/>
    <cellStyle name="Comma 2 3" xfId="317"/>
    <cellStyle name="Comma 2 4" xfId="318"/>
    <cellStyle name="Comma 2 5" xfId="319"/>
    <cellStyle name="Comma 2 6" xfId="320"/>
    <cellStyle name="Comma 2 7" xfId="321"/>
    <cellStyle name="Comma 3" xfId="15"/>
    <cellStyle name="Currency 2" xfId="5"/>
    <cellStyle name="Currency 3" xfId="502"/>
    <cellStyle name="Excel Built-in Normal" xfId="6"/>
    <cellStyle name="Explanatory Text 10" xfId="322"/>
    <cellStyle name="Explanatory Text 11" xfId="323"/>
    <cellStyle name="Explanatory Text 12" xfId="324"/>
    <cellStyle name="Explanatory Text 2" xfId="325"/>
    <cellStyle name="Explanatory Text 3" xfId="326"/>
    <cellStyle name="Explanatory Text 4" xfId="327"/>
    <cellStyle name="Explanatory Text 5" xfId="328"/>
    <cellStyle name="Explanatory Text 6" xfId="329"/>
    <cellStyle name="Explanatory Text 7" xfId="330"/>
    <cellStyle name="Explanatory Text 8" xfId="331"/>
    <cellStyle name="Explanatory Text 9" xfId="332"/>
    <cellStyle name="Good 10" xfId="333"/>
    <cellStyle name="Good 11" xfId="334"/>
    <cellStyle name="Good 12" xfId="335"/>
    <cellStyle name="Good 2" xfId="336"/>
    <cellStyle name="Good 3" xfId="337"/>
    <cellStyle name="Good 4" xfId="338"/>
    <cellStyle name="Good 5" xfId="339"/>
    <cellStyle name="Good 6" xfId="340"/>
    <cellStyle name="Good 7" xfId="341"/>
    <cellStyle name="Good 8" xfId="342"/>
    <cellStyle name="Good 9" xfId="343"/>
    <cellStyle name="Heading 1 10" xfId="344"/>
    <cellStyle name="Heading 1 11" xfId="345"/>
    <cellStyle name="Heading 1 12" xfId="346"/>
    <cellStyle name="Heading 1 2" xfId="347"/>
    <cellStyle name="Heading 1 3" xfId="348"/>
    <cellStyle name="Heading 1 4" xfId="349"/>
    <cellStyle name="Heading 1 5" xfId="350"/>
    <cellStyle name="Heading 1 6" xfId="351"/>
    <cellStyle name="Heading 1 7" xfId="352"/>
    <cellStyle name="Heading 1 8" xfId="353"/>
    <cellStyle name="Heading 1 9" xfId="354"/>
    <cellStyle name="Heading 2 10" xfId="355"/>
    <cellStyle name="Heading 2 11" xfId="356"/>
    <cellStyle name="Heading 2 12" xfId="357"/>
    <cellStyle name="Heading 2 2" xfId="358"/>
    <cellStyle name="Heading 2 3" xfId="359"/>
    <cellStyle name="Heading 2 4" xfId="360"/>
    <cellStyle name="Heading 2 5" xfId="361"/>
    <cellStyle name="Heading 2 6" xfId="362"/>
    <cellStyle name="Heading 2 7" xfId="363"/>
    <cellStyle name="Heading 2 8" xfId="364"/>
    <cellStyle name="Heading 2 9" xfId="365"/>
    <cellStyle name="Heading 3 10" xfId="366"/>
    <cellStyle name="Heading 3 11" xfId="367"/>
    <cellStyle name="Heading 3 12" xfId="368"/>
    <cellStyle name="Heading 3 2" xfId="369"/>
    <cellStyle name="Heading 3 3" xfId="370"/>
    <cellStyle name="Heading 3 4" xfId="371"/>
    <cellStyle name="Heading 3 5" xfId="372"/>
    <cellStyle name="Heading 3 6" xfId="373"/>
    <cellStyle name="Heading 3 7" xfId="374"/>
    <cellStyle name="Heading 3 8" xfId="375"/>
    <cellStyle name="Heading 3 9" xfId="376"/>
    <cellStyle name="Heading 4 10" xfId="377"/>
    <cellStyle name="Heading 4 11" xfId="378"/>
    <cellStyle name="Heading 4 12" xfId="379"/>
    <cellStyle name="Heading 4 2" xfId="380"/>
    <cellStyle name="Heading 4 3" xfId="381"/>
    <cellStyle name="Heading 4 4" xfId="382"/>
    <cellStyle name="Heading 4 5" xfId="383"/>
    <cellStyle name="Heading 4 6" xfId="384"/>
    <cellStyle name="Heading 4 7" xfId="385"/>
    <cellStyle name="Heading 4 8" xfId="386"/>
    <cellStyle name="Heading 4 9" xfId="387"/>
    <cellStyle name="Input 10" xfId="388"/>
    <cellStyle name="Input 11" xfId="389"/>
    <cellStyle name="Input 12" xfId="390"/>
    <cellStyle name="Input 2" xfId="391"/>
    <cellStyle name="Input 3" xfId="392"/>
    <cellStyle name="Input 4" xfId="393"/>
    <cellStyle name="Input 5" xfId="394"/>
    <cellStyle name="Input 6" xfId="395"/>
    <cellStyle name="Input 7" xfId="396"/>
    <cellStyle name="Input 8" xfId="397"/>
    <cellStyle name="Input 9" xfId="398"/>
    <cellStyle name="Linked Cell 10" xfId="399"/>
    <cellStyle name="Linked Cell 11" xfId="400"/>
    <cellStyle name="Linked Cell 12" xfId="401"/>
    <cellStyle name="Linked Cell 2" xfId="402"/>
    <cellStyle name="Linked Cell 3" xfId="403"/>
    <cellStyle name="Linked Cell 4" xfId="404"/>
    <cellStyle name="Linked Cell 5" xfId="405"/>
    <cellStyle name="Linked Cell 6" xfId="406"/>
    <cellStyle name="Linked Cell 7" xfId="407"/>
    <cellStyle name="Linked Cell 8" xfId="408"/>
    <cellStyle name="Linked Cell 9" xfId="409"/>
    <cellStyle name="Neutral 10" xfId="410"/>
    <cellStyle name="Neutral 11" xfId="411"/>
    <cellStyle name="Neutral 12" xfId="412"/>
    <cellStyle name="Neutral 2" xfId="413"/>
    <cellStyle name="Neutral 3" xfId="414"/>
    <cellStyle name="Neutral 4" xfId="415"/>
    <cellStyle name="Neutral 5" xfId="416"/>
    <cellStyle name="Neutral 6" xfId="417"/>
    <cellStyle name="Neutral 7" xfId="418"/>
    <cellStyle name="Neutral 8" xfId="419"/>
    <cellStyle name="Neutral 9" xfId="420"/>
    <cellStyle name="Normal" xfId="0" builtinId="0"/>
    <cellStyle name="Normal 10" xfId="421"/>
    <cellStyle name="Normal 11" xfId="422"/>
    <cellStyle name="Normal 13" xfId="423"/>
    <cellStyle name="Normal 15" xfId="424"/>
    <cellStyle name="Normal 16" xfId="425"/>
    <cellStyle name="Normal 2" xfId="7"/>
    <cellStyle name="Normal 2 2" xfId="8"/>
    <cellStyle name="Normal 2 2 2" xfId="426"/>
    <cellStyle name="Normal 2 2 2 2" xfId="427"/>
    <cellStyle name="Normal 2 2 2 3" xfId="428"/>
    <cellStyle name="Normal 2 2 2 4" xfId="429"/>
    <cellStyle name="Normal 2 2 3" xfId="430"/>
    <cellStyle name="Normal 2 2 4" xfId="431"/>
    <cellStyle name="Normal 2 2 5" xfId="432"/>
    <cellStyle name="Normal 2 2 6" xfId="433"/>
    <cellStyle name="Normal 2 2 7" xfId="434"/>
    <cellStyle name="Normal 2 2 8" xfId="435"/>
    <cellStyle name="Normal 2 2 9" xfId="436"/>
    <cellStyle name="Normal 2 3" xfId="437"/>
    <cellStyle name="Normal 2 4" xfId="438"/>
    <cellStyle name="Normal 2 5" xfId="439"/>
    <cellStyle name="Normal 2 6" xfId="440"/>
    <cellStyle name="Normal 2 7" xfId="441"/>
    <cellStyle name="Normal 20" xfId="442"/>
    <cellStyle name="Normal 21" xfId="443"/>
    <cellStyle name="Normal 3" xfId="9"/>
    <cellStyle name="Normal 3 2" xfId="503"/>
    <cellStyle name="Normal 4" xfId="10"/>
    <cellStyle name="Normal 4 2" xfId="11"/>
    <cellStyle name="Normal 4 3" xfId="444"/>
    <cellStyle name="Normal 4 4" xfId="445"/>
    <cellStyle name="Normal 4 5" xfId="446"/>
    <cellStyle name="Normal 5" xfId="12"/>
    <cellStyle name="Normal 6" xfId="16"/>
    <cellStyle name="Note 10" xfId="447"/>
    <cellStyle name="Note 11" xfId="448"/>
    <cellStyle name="Note 12" xfId="449"/>
    <cellStyle name="Note 2" xfId="450"/>
    <cellStyle name="Note 3" xfId="451"/>
    <cellStyle name="Note 4" xfId="452"/>
    <cellStyle name="Note 5" xfId="453"/>
    <cellStyle name="Note 6" xfId="454"/>
    <cellStyle name="Note 7" xfId="455"/>
    <cellStyle name="Note 8" xfId="456"/>
    <cellStyle name="Note 9" xfId="457"/>
    <cellStyle name="Output 10" xfId="458"/>
    <cellStyle name="Output 11" xfId="459"/>
    <cellStyle name="Output 12" xfId="460"/>
    <cellStyle name="Output 2" xfId="461"/>
    <cellStyle name="Output 3" xfId="462"/>
    <cellStyle name="Output 4" xfId="463"/>
    <cellStyle name="Output 5" xfId="464"/>
    <cellStyle name="Output 6" xfId="465"/>
    <cellStyle name="Output 7" xfId="466"/>
    <cellStyle name="Output 8" xfId="467"/>
    <cellStyle name="Output 9" xfId="468"/>
    <cellStyle name="Style 1" xfId="13"/>
    <cellStyle name="Title 10" xfId="469"/>
    <cellStyle name="Title 11" xfId="470"/>
    <cellStyle name="Title 12" xfId="471"/>
    <cellStyle name="Title 2" xfId="472"/>
    <cellStyle name="Title 3" xfId="473"/>
    <cellStyle name="Title 4" xfId="474"/>
    <cellStyle name="Title 5" xfId="475"/>
    <cellStyle name="Title 6" xfId="476"/>
    <cellStyle name="Title 7" xfId="477"/>
    <cellStyle name="Title 8" xfId="478"/>
    <cellStyle name="Title 9" xfId="479"/>
    <cellStyle name="Total 10" xfId="480"/>
    <cellStyle name="Total 11" xfId="481"/>
    <cellStyle name="Total 12" xfId="482"/>
    <cellStyle name="Total 2" xfId="483"/>
    <cellStyle name="Total 3" xfId="484"/>
    <cellStyle name="Total 4" xfId="485"/>
    <cellStyle name="Total 5" xfId="486"/>
    <cellStyle name="Total 6" xfId="487"/>
    <cellStyle name="Total 7" xfId="488"/>
    <cellStyle name="Total 8" xfId="489"/>
    <cellStyle name="Total 9" xfId="490"/>
    <cellStyle name="Warning Text 10" xfId="491"/>
    <cellStyle name="Warning Text 11" xfId="492"/>
    <cellStyle name="Warning Text 12" xfId="493"/>
    <cellStyle name="Warning Text 2" xfId="494"/>
    <cellStyle name="Warning Text 3" xfId="495"/>
    <cellStyle name="Warning Text 4" xfId="496"/>
    <cellStyle name="Warning Text 5" xfId="497"/>
    <cellStyle name="Warning Text 6" xfId="498"/>
    <cellStyle name="Warning Text 7" xfId="499"/>
    <cellStyle name="Warning Text 8" xfId="500"/>
    <cellStyle name="Warning Text 9" xfId="5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6" workbookViewId="0">
      <selection activeCell="H34" sqref="H34"/>
    </sheetView>
  </sheetViews>
  <sheetFormatPr defaultRowHeight="12.75"/>
  <cols>
    <col min="2" max="2" width="37.42578125" style="1" customWidth="1"/>
  </cols>
  <sheetData>
    <row r="1" spans="1:8">
      <c r="A1" s="57"/>
      <c r="B1" s="58" t="s">
        <v>70</v>
      </c>
      <c r="C1" s="57" t="s">
        <v>2</v>
      </c>
      <c r="D1" s="57" t="s">
        <v>3</v>
      </c>
      <c r="E1" s="57" t="s">
        <v>4</v>
      </c>
      <c r="F1" s="57" t="s">
        <v>64</v>
      </c>
      <c r="G1" s="57" t="s">
        <v>65</v>
      </c>
      <c r="H1" s="57" t="s">
        <v>9</v>
      </c>
    </row>
    <row r="2" spans="1:8">
      <c r="A2" s="57"/>
      <c r="B2" s="58" t="s">
        <v>111</v>
      </c>
      <c r="C2" s="60" t="e">
        <f t="shared" ref="C2:H2" si="0">SUM(C3:C8)</f>
        <v>#REF!</v>
      </c>
      <c r="D2" s="60" t="e">
        <f t="shared" si="0"/>
        <v>#REF!</v>
      </c>
      <c r="E2" s="60">
        <f t="shared" si="0"/>
        <v>0</v>
      </c>
      <c r="F2" s="60">
        <f t="shared" si="0"/>
        <v>0</v>
      </c>
      <c r="G2" s="60">
        <f t="shared" si="0"/>
        <v>0</v>
      </c>
      <c r="H2" s="60" t="e">
        <f t="shared" si="0"/>
        <v>#REF!</v>
      </c>
    </row>
    <row r="3" spans="1:8" ht="76.5">
      <c r="A3" s="7">
        <v>1</v>
      </c>
      <c r="B3" s="6" t="s">
        <v>89</v>
      </c>
      <c r="C3" s="37" t="e">
        <f>SUM(#REF!)</f>
        <v>#REF!</v>
      </c>
      <c r="D3" s="37" t="e">
        <f>SUM(#REF!)</f>
        <v>#REF!</v>
      </c>
      <c r="E3" s="37">
        <v>0</v>
      </c>
      <c r="F3" s="37">
        <v>0</v>
      </c>
      <c r="G3" s="37">
        <v>0</v>
      </c>
      <c r="H3" s="37">
        <v>36.981000000000009</v>
      </c>
    </row>
    <row r="4" spans="1:8" ht="38.25">
      <c r="A4" s="7">
        <v>2</v>
      </c>
      <c r="B4" s="6" t="s">
        <v>90</v>
      </c>
      <c r="C4" s="8" t="e">
        <f>#REF!</f>
        <v>#REF!</v>
      </c>
      <c r="D4" s="7"/>
      <c r="E4" s="7"/>
      <c r="F4" s="7"/>
      <c r="G4" s="7"/>
      <c r="H4" s="8" t="e">
        <f>SUM(C4:G4)</f>
        <v>#REF!</v>
      </c>
    </row>
    <row r="5" spans="1:8" ht="25.5">
      <c r="A5" s="7">
        <v>3</v>
      </c>
      <c r="B5" s="6" t="s">
        <v>91</v>
      </c>
      <c r="C5" s="8" t="e">
        <f>#REF!</f>
        <v>#REF!</v>
      </c>
      <c r="D5" s="7"/>
      <c r="E5" s="7"/>
      <c r="F5" s="7"/>
      <c r="G5" s="7"/>
      <c r="H5" s="7" t="e">
        <f>SUM(C5:G5)</f>
        <v>#REF!</v>
      </c>
    </row>
    <row r="6" spans="1:8">
      <c r="A6" s="7">
        <v>4</v>
      </c>
      <c r="B6" s="6" t="s">
        <v>92</v>
      </c>
      <c r="C6" s="7">
        <v>8.5</v>
      </c>
      <c r="D6" s="7"/>
      <c r="E6" s="7"/>
      <c r="F6" s="7"/>
      <c r="G6" s="7"/>
      <c r="H6" s="7">
        <f>SUM(C6:G6)</f>
        <v>8.5</v>
      </c>
    </row>
    <row r="7" spans="1:8">
      <c r="A7" s="7">
        <v>5</v>
      </c>
      <c r="B7" s="6" t="s">
        <v>93</v>
      </c>
      <c r="C7" s="7">
        <v>3.84</v>
      </c>
      <c r="D7" s="7">
        <v>10.01</v>
      </c>
      <c r="E7" s="7"/>
      <c r="F7" s="7"/>
      <c r="G7" s="7"/>
      <c r="H7" s="7">
        <f>SUM(C7:G7)</f>
        <v>13.85</v>
      </c>
    </row>
    <row r="8" spans="1:8" ht="38.25">
      <c r="A8" s="7">
        <v>6</v>
      </c>
      <c r="B8" s="6" t="s">
        <v>95</v>
      </c>
      <c r="C8" s="8" t="e">
        <f>SUM(#REF!)</f>
        <v>#REF!</v>
      </c>
      <c r="D8" s="8" t="e">
        <f>SUM(#REF!)</f>
        <v>#REF!</v>
      </c>
      <c r="E8" s="7"/>
      <c r="F8" s="7"/>
      <c r="G8" s="7"/>
      <c r="H8" s="8" t="e">
        <f>SUM(C8:G8)</f>
        <v>#REF!</v>
      </c>
    </row>
    <row r="9" spans="1:8">
      <c r="A9" s="7"/>
      <c r="B9" s="6"/>
      <c r="C9" s="8"/>
      <c r="D9" s="8"/>
      <c r="E9" s="7"/>
      <c r="F9" s="7"/>
      <c r="G9" s="7"/>
      <c r="H9" s="8"/>
    </row>
    <row r="10" spans="1:8">
      <c r="A10" s="57"/>
      <c r="B10" s="58" t="s">
        <v>96</v>
      </c>
      <c r="C10" s="60" t="e">
        <f t="shared" ref="C10:H10" si="1">SUM(C11:C26)</f>
        <v>#REF!</v>
      </c>
      <c r="D10" s="60" t="e">
        <f t="shared" si="1"/>
        <v>#REF!</v>
      </c>
      <c r="E10" s="60" t="e">
        <f t="shared" si="1"/>
        <v>#REF!</v>
      </c>
      <c r="F10" s="60" t="e">
        <f t="shared" si="1"/>
        <v>#REF!</v>
      </c>
      <c r="G10" s="60" t="e">
        <f t="shared" si="1"/>
        <v>#REF!</v>
      </c>
      <c r="H10" s="60" t="e">
        <f t="shared" si="1"/>
        <v>#REF!</v>
      </c>
    </row>
    <row r="11" spans="1:8">
      <c r="A11" s="61"/>
      <c r="B11" s="62" t="s">
        <v>97</v>
      </c>
      <c r="C11" s="63"/>
      <c r="D11" s="63"/>
      <c r="E11" s="63"/>
      <c r="F11" s="65"/>
      <c r="G11" s="65"/>
      <c r="H11" s="63"/>
    </row>
    <row r="12" spans="1:8">
      <c r="A12" s="7">
        <v>1</v>
      </c>
      <c r="B12" s="6" t="s">
        <v>108</v>
      </c>
      <c r="C12" s="7"/>
      <c r="D12" s="7"/>
      <c r="E12" s="7"/>
      <c r="F12" s="66" t="e">
        <f>#REF!</f>
        <v>#REF!</v>
      </c>
      <c r="G12" s="66" t="e">
        <f>#REF!</f>
        <v>#REF!</v>
      </c>
      <c r="H12" s="8" t="e">
        <f>SUM(C12:G12)</f>
        <v>#REF!</v>
      </c>
    </row>
    <row r="13" spans="1:8">
      <c r="A13" s="7">
        <v>2</v>
      </c>
      <c r="B13" s="6" t="s">
        <v>109</v>
      </c>
      <c r="C13" s="7"/>
      <c r="D13" s="8" t="e">
        <f>#REF!</f>
        <v>#REF!</v>
      </c>
      <c r="E13" s="8" t="e">
        <f>#REF!</f>
        <v>#REF!</v>
      </c>
      <c r="F13" s="8" t="e">
        <f>#REF!</f>
        <v>#REF!</v>
      </c>
      <c r="G13" s="8" t="e">
        <f>#REF!</f>
        <v>#REF!</v>
      </c>
      <c r="H13" s="8" t="e">
        <f>SUM(C13:G13)</f>
        <v>#REF!</v>
      </c>
    </row>
    <row r="14" spans="1:8" ht="25.5">
      <c r="A14" s="7">
        <v>3</v>
      </c>
      <c r="B14" s="6" t="s">
        <v>110</v>
      </c>
      <c r="C14" s="7"/>
      <c r="D14" s="7"/>
      <c r="E14" s="7"/>
      <c r="F14" s="8" t="e">
        <f>#REF!</f>
        <v>#REF!</v>
      </c>
      <c r="G14" s="8" t="e">
        <f>#REF!</f>
        <v>#REF!</v>
      </c>
      <c r="H14" s="8" t="e">
        <f>SUM(C14:G14)</f>
        <v>#REF!</v>
      </c>
    </row>
    <row r="15" spans="1:8">
      <c r="A15" s="61"/>
      <c r="B15" s="62" t="s">
        <v>98</v>
      </c>
      <c r="C15" s="9"/>
      <c r="D15" s="9"/>
      <c r="E15" s="9"/>
      <c r="F15" s="9"/>
      <c r="G15" s="9"/>
      <c r="H15" s="68"/>
    </row>
    <row r="16" spans="1:8">
      <c r="A16" s="7">
        <v>4</v>
      </c>
      <c r="B16" s="6" t="s">
        <v>10</v>
      </c>
      <c r="C16" s="7"/>
      <c r="D16" s="7"/>
      <c r="E16" s="7"/>
      <c r="F16" s="8" t="e">
        <f>#REF!</f>
        <v>#REF!</v>
      </c>
      <c r="G16" s="8" t="e">
        <f>#REF!</f>
        <v>#REF!</v>
      </c>
      <c r="H16" s="8" t="e">
        <f>SUM(C16:G16)</f>
        <v>#REF!</v>
      </c>
    </row>
    <row r="17" spans="1:8">
      <c r="A17" s="61">
        <v>5</v>
      </c>
      <c r="B17" s="62" t="s">
        <v>11</v>
      </c>
      <c r="C17" s="67" t="e">
        <f>#REF!</f>
        <v>#REF!</v>
      </c>
      <c r="D17" s="67" t="e">
        <f>#REF!</f>
        <v>#REF!</v>
      </c>
      <c r="E17" s="67" t="e">
        <f>#REF!</f>
        <v>#REF!</v>
      </c>
      <c r="F17" s="67" t="e">
        <f>#REF!</f>
        <v>#REF!</v>
      </c>
      <c r="G17" s="67" t="e">
        <f>#REF!</f>
        <v>#REF!</v>
      </c>
      <c r="H17" s="8" t="e">
        <f>SUM(C17:G17)</f>
        <v>#REF!</v>
      </c>
    </row>
    <row r="18" spans="1:8">
      <c r="A18" s="61">
        <v>6</v>
      </c>
      <c r="B18" s="62" t="s">
        <v>12</v>
      </c>
      <c r="C18" s="8" t="e">
        <f>#REF!</f>
        <v>#REF!</v>
      </c>
      <c r="D18" s="8" t="e">
        <f>#REF!</f>
        <v>#REF!</v>
      </c>
      <c r="E18" s="8" t="e">
        <f>#REF!</f>
        <v>#REF!</v>
      </c>
      <c r="F18" s="8" t="e">
        <f>#REF!</f>
        <v>#REF!</v>
      </c>
      <c r="G18" s="8" t="e">
        <f>#REF!</f>
        <v>#REF!</v>
      </c>
      <c r="H18" s="8" t="e">
        <f>SUM(C18:G18)</f>
        <v>#REF!</v>
      </c>
    </row>
    <row r="19" spans="1:8">
      <c r="A19" s="64">
        <v>7</v>
      </c>
      <c r="B19" s="62" t="s">
        <v>99</v>
      </c>
      <c r="C19" s="7"/>
      <c r="D19" s="7"/>
      <c r="E19" s="7"/>
      <c r="F19" s="7"/>
      <c r="G19" s="7"/>
      <c r="H19" s="37"/>
    </row>
    <row r="20" spans="1:8">
      <c r="A20" s="9"/>
      <c r="B20" s="6" t="s">
        <v>13</v>
      </c>
      <c r="C20" s="8" t="e">
        <f>#REF!</f>
        <v>#REF!</v>
      </c>
      <c r="D20" s="8" t="e">
        <f>#REF!</f>
        <v>#REF!</v>
      </c>
      <c r="E20" s="8" t="e">
        <f>#REF!</f>
        <v>#REF!</v>
      </c>
      <c r="F20" s="8" t="e">
        <f>#REF!</f>
        <v>#REF!</v>
      </c>
      <c r="G20" s="8" t="e">
        <f>#REF!</f>
        <v>#REF!</v>
      </c>
      <c r="H20" s="8" t="e">
        <f t="shared" ref="H20:H26" si="2">SUM(C20:G20)</f>
        <v>#REF!</v>
      </c>
    </row>
    <row r="21" spans="1:8">
      <c r="A21" s="9"/>
      <c r="B21" s="6" t="s">
        <v>100</v>
      </c>
      <c r="C21" s="8" t="e">
        <f>#REF!</f>
        <v>#REF!</v>
      </c>
      <c r="D21" s="8" t="e">
        <f>#REF!</f>
        <v>#REF!</v>
      </c>
      <c r="E21" s="8" t="e">
        <f>#REF!</f>
        <v>#REF!</v>
      </c>
      <c r="F21" s="8" t="e">
        <f>#REF!</f>
        <v>#REF!</v>
      </c>
      <c r="G21" s="8" t="e">
        <f>#REF!</f>
        <v>#REF!</v>
      </c>
      <c r="H21" s="37" t="e">
        <f t="shared" si="2"/>
        <v>#REF!</v>
      </c>
    </row>
    <row r="22" spans="1:8">
      <c r="A22" s="9"/>
      <c r="B22" s="6" t="s">
        <v>105</v>
      </c>
      <c r="C22" s="8" t="e">
        <f>#REF!</f>
        <v>#REF!</v>
      </c>
      <c r="D22" s="8" t="e">
        <f>#REF!</f>
        <v>#REF!</v>
      </c>
      <c r="E22" s="8" t="e">
        <f>#REF!</f>
        <v>#REF!</v>
      </c>
      <c r="F22" s="8" t="e">
        <f>#REF!</f>
        <v>#REF!</v>
      </c>
      <c r="G22" s="8" t="e">
        <f>#REF!</f>
        <v>#REF!</v>
      </c>
      <c r="H22" s="37" t="e">
        <f t="shared" si="2"/>
        <v>#REF!</v>
      </c>
    </row>
    <row r="23" spans="1:8">
      <c r="A23" s="64">
        <v>8</v>
      </c>
      <c r="B23" s="62" t="s">
        <v>101</v>
      </c>
      <c r="C23" s="8" t="e">
        <f>#REF!</f>
        <v>#REF!</v>
      </c>
      <c r="D23" s="8" t="e">
        <f>#REF!</f>
        <v>#REF!</v>
      </c>
      <c r="E23" s="8" t="e">
        <f>#REF!</f>
        <v>#REF!</v>
      </c>
      <c r="F23" s="8" t="e">
        <f>#REF!</f>
        <v>#REF!</v>
      </c>
      <c r="G23" s="8" t="e">
        <f>#REF!</f>
        <v>#REF!</v>
      </c>
      <c r="H23" s="8" t="e">
        <f t="shared" si="2"/>
        <v>#REF!</v>
      </c>
    </row>
    <row r="24" spans="1:8">
      <c r="A24" s="9">
        <v>9</v>
      </c>
      <c r="B24" s="6" t="s">
        <v>14</v>
      </c>
      <c r="C24" s="7"/>
      <c r="D24" s="7"/>
      <c r="E24" s="7"/>
      <c r="F24" s="8" t="e">
        <f>#REF!</f>
        <v>#REF!</v>
      </c>
      <c r="G24" s="8" t="e">
        <f>#REF!</f>
        <v>#REF!</v>
      </c>
      <c r="H24" s="8" t="e">
        <f t="shared" si="2"/>
        <v>#REF!</v>
      </c>
    </row>
    <row r="25" spans="1:8">
      <c r="A25" s="9">
        <v>10</v>
      </c>
      <c r="B25" s="6" t="s">
        <v>8</v>
      </c>
      <c r="C25" s="7"/>
      <c r="D25" s="7"/>
      <c r="E25" s="7"/>
      <c r="F25" s="8" t="e">
        <f>#REF!</f>
        <v>#REF!</v>
      </c>
      <c r="G25" s="8" t="e">
        <f>#REF!</f>
        <v>#REF!</v>
      </c>
      <c r="H25" s="8" t="e">
        <f t="shared" si="2"/>
        <v>#REF!</v>
      </c>
    </row>
    <row r="26" spans="1:8">
      <c r="A26" s="9">
        <v>11</v>
      </c>
      <c r="B26" s="6" t="s">
        <v>69</v>
      </c>
      <c r="C26" s="8" t="e">
        <f>#REF!</f>
        <v>#REF!</v>
      </c>
      <c r="D26" s="8" t="e">
        <f>#REF!</f>
        <v>#REF!</v>
      </c>
      <c r="E26" s="8" t="e">
        <f>#REF!</f>
        <v>#REF!</v>
      </c>
      <c r="F26" s="8" t="e">
        <f>#REF!</f>
        <v>#REF!</v>
      </c>
      <c r="G26" s="8" t="e">
        <f>#REF!</f>
        <v>#REF!</v>
      </c>
      <c r="H26" s="8" t="e">
        <f t="shared" si="2"/>
        <v>#REF!</v>
      </c>
    </row>
    <row r="27" spans="1:8">
      <c r="A27" s="612" t="s">
        <v>102</v>
      </c>
      <c r="B27" s="612"/>
      <c r="C27" s="60" t="e">
        <f t="shared" ref="C27:H27" si="3">C10+C2</f>
        <v>#REF!</v>
      </c>
      <c r="D27" s="60" t="e">
        <f t="shared" si="3"/>
        <v>#REF!</v>
      </c>
      <c r="E27" s="60" t="e">
        <f t="shared" si="3"/>
        <v>#REF!</v>
      </c>
      <c r="F27" s="60" t="e">
        <f t="shared" si="3"/>
        <v>#REF!</v>
      </c>
      <c r="G27" s="60" t="e">
        <f t="shared" si="3"/>
        <v>#REF!</v>
      </c>
      <c r="H27" s="70" t="e">
        <f t="shared" si="3"/>
        <v>#REF!</v>
      </c>
    </row>
    <row r="28" spans="1:8">
      <c r="A28" s="7" t="s">
        <v>103</v>
      </c>
      <c r="B28" s="6" t="s">
        <v>104</v>
      </c>
      <c r="C28" s="37" t="e">
        <f t="shared" ref="C28:H28" si="4">C27*10%</f>
        <v>#REF!</v>
      </c>
      <c r="D28" s="37" t="e">
        <f t="shared" si="4"/>
        <v>#REF!</v>
      </c>
      <c r="E28" s="37" t="e">
        <f t="shared" si="4"/>
        <v>#REF!</v>
      </c>
      <c r="F28" s="37" t="e">
        <f t="shared" si="4"/>
        <v>#REF!</v>
      </c>
      <c r="G28" s="37" t="e">
        <f t="shared" si="4"/>
        <v>#REF!</v>
      </c>
      <c r="H28" s="37" t="e">
        <f t="shared" si="4"/>
        <v>#REF!</v>
      </c>
    </row>
    <row r="29" spans="1:8">
      <c r="A29" s="613" t="s">
        <v>107</v>
      </c>
      <c r="B29" s="613"/>
      <c r="C29" s="60" t="e">
        <f t="shared" ref="C29:H29" si="5">C28+C27</f>
        <v>#REF!</v>
      </c>
      <c r="D29" s="60" t="e">
        <f t="shared" si="5"/>
        <v>#REF!</v>
      </c>
      <c r="E29" s="60" t="e">
        <f t="shared" si="5"/>
        <v>#REF!</v>
      </c>
      <c r="F29" s="60" t="e">
        <f t="shared" si="5"/>
        <v>#REF!</v>
      </c>
      <c r="G29" s="60" t="e">
        <f t="shared" si="5"/>
        <v>#REF!</v>
      </c>
      <c r="H29" s="60" t="e">
        <f t="shared" si="5"/>
        <v>#REF!</v>
      </c>
    </row>
  </sheetData>
  <mergeCells count="2">
    <mergeCell ref="A27:B27"/>
    <mergeCell ref="A29:B29"/>
  </mergeCells>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C16" sqref="C16"/>
    </sheetView>
  </sheetViews>
  <sheetFormatPr defaultRowHeight="12.75"/>
  <cols>
    <col min="2" max="3" width="14.140625" bestFit="1" customWidth="1"/>
    <col min="4" max="4" width="19.85546875" bestFit="1" customWidth="1"/>
    <col min="5" max="6" width="19.85546875" customWidth="1"/>
    <col min="7" max="7" width="14.140625" bestFit="1" customWidth="1"/>
    <col min="8" max="8" width="19.85546875" bestFit="1" customWidth="1"/>
    <col min="9" max="9" width="14.140625" bestFit="1" customWidth="1"/>
    <col min="10" max="10" width="19.85546875" bestFit="1" customWidth="1"/>
  </cols>
  <sheetData>
    <row r="1" spans="1:12" ht="13.5" thickBot="1">
      <c r="A1" s="667" t="s">
        <v>144</v>
      </c>
      <c r="B1" s="667"/>
      <c r="C1" s="667" t="s">
        <v>145</v>
      </c>
      <c r="D1" s="667"/>
      <c r="E1" s="667" t="s">
        <v>146</v>
      </c>
      <c r="F1" s="667"/>
      <c r="G1" s="667" t="s">
        <v>148</v>
      </c>
      <c r="H1" s="667"/>
      <c r="I1" s="667" t="s">
        <v>147</v>
      </c>
      <c r="J1" s="667"/>
      <c r="K1" s="667" t="s">
        <v>149</v>
      </c>
      <c r="L1" s="667"/>
    </row>
    <row r="2" spans="1:12">
      <c r="A2" s="109" t="s">
        <v>137</v>
      </c>
      <c r="B2" s="110" t="s">
        <v>133</v>
      </c>
      <c r="C2" s="97" t="s">
        <v>133</v>
      </c>
      <c r="D2" s="98" t="s">
        <v>138</v>
      </c>
      <c r="E2" s="97" t="s">
        <v>133</v>
      </c>
      <c r="F2" s="98" t="s">
        <v>138</v>
      </c>
      <c r="G2" s="103" t="s">
        <v>133</v>
      </c>
      <c r="H2" s="104" t="s">
        <v>138</v>
      </c>
      <c r="I2" s="115" t="s">
        <v>133</v>
      </c>
      <c r="J2" s="116" t="s">
        <v>138</v>
      </c>
    </row>
    <row r="3" spans="1:12">
      <c r="A3" s="111">
        <v>1</v>
      </c>
      <c r="B3" s="112">
        <v>425</v>
      </c>
      <c r="C3" s="99">
        <f>B3/B$5*1500</f>
        <v>318.75</v>
      </c>
      <c r="D3" s="100">
        <v>320</v>
      </c>
      <c r="E3" s="99"/>
      <c r="F3" s="100">
        <f>B3-D3</f>
        <v>105</v>
      </c>
      <c r="G3" s="105">
        <f>B3/B$5*350</f>
        <v>74.375</v>
      </c>
      <c r="H3" s="106">
        <v>75</v>
      </c>
      <c r="I3" s="117">
        <f>B3/B$5*1000</f>
        <v>212.5</v>
      </c>
      <c r="J3" s="118">
        <v>210</v>
      </c>
      <c r="K3">
        <f>B3/B$5*7000</f>
        <v>1487.5</v>
      </c>
      <c r="L3">
        <v>1500</v>
      </c>
    </row>
    <row r="4" spans="1:12">
      <c r="A4" s="111">
        <v>2</v>
      </c>
      <c r="B4" s="112">
        <v>1575</v>
      </c>
      <c r="C4" s="99">
        <f>B4/B$5*1500</f>
        <v>1181.25</v>
      </c>
      <c r="D4" s="100">
        <v>1180</v>
      </c>
      <c r="E4" s="99"/>
      <c r="F4" s="100">
        <f>B4-D4</f>
        <v>395</v>
      </c>
      <c r="G4" s="105">
        <f>B4/B$5*350</f>
        <v>275.625</v>
      </c>
      <c r="H4" s="106">
        <v>275</v>
      </c>
      <c r="I4" s="117">
        <f>B4/B$5*1000</f>
        <v>787.5</v>
      </c>
      <c r="J4" s="118">
        <v>790</v>
      </c>
      <c r="K4">
        <f>B4/B$5*7000</f>
        <v>5512.5</v>
      </c>
      <c r="L4">
        <v>5500</v>
      </c>
    </row>
    <row r="5" spans="1:12" ht="13.5" thickBot="1">
      <c r="A5" s="113" t="s">
        <v>9</v>
      </c>
      <c r="B5" s="114">
        <f>SUM(B3:B4)</f>
        <v>2000</v>
      </c>
      <c r="C5" s="101">
        <f>SUM(C3:C4)</f>
        <v>1500</v>
      </c>
      <c r="D5" s="102">
        <f>SUM(D3:D4)</f>
        <v>1500</v>
      </c>
      <c r="E5" s="101"/>
      <c r="F5" s="102">
        <f t="shared" ref="F5:L5" si="0">SUM(F3:F4)</f>
        <v>500</v>
      </c>
      <c r="G5" s="107">
        <f t="shared" si="0"/>
        <v>350</v>
      </c>
      <c r="H5" s="108">
        <f t="shared" si="0"/>
        <v>350</v>
      </c>
      <c r="I5" s="119">
        <f t="shared" si="0"/>
        <v>1000</v>
      </c>
      <c r="J5" s="120">
        <f t="shared" si="0"/>
        <v>1000</v>
      </c>
      <c r="K5">
        <f t="shared" si="0"/>
        <v>7000</v>
      </c>
      <c r="L5">
        <f t="shared" si="0"/>
        <v>7000</v>
      </c>
    </row>
    <row r="7" spans="1:12">
      <c r="B7">
        <f>75%*1575</f>
        <v>1181.25</v>
      </c>
    </row>
    <row r="9" spans="1:12" ht="13.5" thickBot="1"/>
    <row r="10" spans="1:12" ht="13.5" thickBot="1">
      <c r="B10" s="173" t="s">
        <v>71</v>
      </c>
      <c r="C10" s="174" t="s">
        <v>166</v>
      </c>
      <c r="D10" s="174" t="s">
        <v>167</v>
      </c>
      <c r="E10" s="174" t="s">
        <v>168</v>
      </c>
    </row>
    <row r="11" spans="1:12" ht="39" thickBot="1">
      <c r="B11" s="157">
        <v>1</v>
      </c>
      <c r="C11" s="158" t="s">
        <v>169</v>
      </c>
      <c r="D11" s="158" t="s">
        <v>170</v>
      </c>
      <c r="E11" s="158" t="s">
        <v>171</v>
      </c>
      <c r="F11" s="169">
        <v>745</v>
      </c>
      <c r="G11" s="169">
        <v>90</v>
      </c>
      <c r="H11" s="169">
        <v>30</v>
      </c>
      <c r="I11" s="169">
        <v>865</v>
      </c>
      <c r="J11" s="169">
        <v>4</v>
      </c>
      <c r="K11" s="169">
        <v>11</v>
      </c>
    </row>
    <row r="12" spans="1:12" ht="51.75" thickBot="1">
      <c r="B12" s="157">
        <v>2</v>
      </c>
      <c r="C12" s="158" t="s">
        <v>172</v>
      </c>
      <c r="D12" s="158" t="s">
        <v>173</v>
      </c>
      <c r="E12" s="158" t="s">
        <v>174</v>
      </c>
      <c r="F12" s="169">
        <v>227</v>
      </c>
      <c r="G12" s="169">
        <v>98</v>
      </c>
      <c r="H12" s="169">
        <v>22</v>
      </c>
      <c r="I12" s="169">
        <v>347</v>
      </c>
      <c r="J12" s="169">
        <v>0</v>
      </c>
      <c r="K12" s="169">
        <v>23</v>
      </c>
    </row>
    <row r="13" spans="1:12" ht="39" thickBot="1">
      <c r="B13" s="157">
        <v>3</v>
      </c>
      <c r="C13" s="158" t="s">
        <v>175</v>
      </c>
      <c r="D13" s="158" t="s">
        <v>176</v>
      </c>
      <c r="E13" s="158" t="s">
        <v>177</v>
      </c>
      <c r="F13" s="169">
        <v>73</v>
      </c>
      <c r="G13" s="169">
        <v>39</v>
      </c>
      <c r="H13" s="169">
        <v>7</v>
      </c>
      <c r="I13" s="169">
        <v>119</v>
      </c>
      <c r="J13" s="169">
        <v>2</v>
      </c>
      <c r="K13" s="169">
        <v>0</v>
      </c>
    </row>
    <row r="14" spans="1:12" ht="39" thickBot="1">
      <c r="B14" s="157">
        <v>4</v>
      </c>
      <c r="C14" s="158" t="s">
        <v>178</v>
      </c>
      <c r="D14" s="158" t="s">
        <v>179</v>
      </c>
      <c r="E14" s="158">
        <v>96</v>
      </c>
      <c r="F14" s="169">
        <v>56</v>
      </c>
      <c r="G14" s="169">
        <v>34</v>
      </c>
      <c r="H14" s="169">
        <v>6</v>
      </c>
      <c r="I14" s="169">
        <v>96</v>
      </c>
      <c r="J14" s="169">
        <v>0</v>
      </c>
      <c r="K14" s="169">
        <v>0</v>
      </c>
    </row>
    <row r="15" spans="1:12" ht="26.25" thickBot="1">
      <c r="B15" s="157">
        <v>5</v>
      </c>
      <c r="C15" s="158" t="s">
        <v>180</v>
      </c>
      <c r="D15" s="158" t="s">
        <v>181</v>
      </c>
      <c r="E15" s="158">
        <v>87</v>
      </c>
      <c r="F15" s="169">
        <v>75</v>
      </c>
      <c r="G15" s="169">
        <v>10</v>
      </c>
      <c r="H15" s="169">
        <v>2</v>
      </c>
      <c r="I15" s="169">
        <v>87</v>
      </c>
      <c r="J15" s="169">
        <v>0</v>
      </c>
      <c r="K15" s="169">
        <v>0</v>
      </c>
    </row>
    <row r="16" spans="1:12" ht="39" thickBot="1">
      <c r="B16" s="157">
        <v>6</v>
      </c>
      <c r="C16" s="158" t="s">
        <v>182</v>
      </c>
      <c r="D16" s="158" t="s">
        <v>183</v>
      </c>
      <c r="E16" s="158">
        <v>85</v>
      </c>
      <c r="F16" s="169">
        <v>77</v>
      </c>
      <c r="G16" s="169">
        <v>8</v>
      </c>
      <c r="H16" s="169">
        <v>0</v>
      </c>
      <c r="I16" s="169">
        <v>85</v>
      </c>
      <c r="J16" s="169">
        <v>0</v>
      </c>
      <c r="K16" s="169">
        <v>0</v>
      </c>
    </row>
    <row r="17" spans="2:11" ht="39" thickBot="1">
      <c r="B17" s="157">
        <v>7</v>
      </c>
      <c r="C17" s="158" t="s">
        <v>184</v>
      </c>
      <c r="D17" s="158" t="s">
        <v>185</v>
      </c>
      <c r="E17" s="158" t="s">
        <v>186</v>
      </c>
      <c r="F17" s="169">
        <v>63</v>
      </c>
      <c r="G17" s="169">
        <v>16</v>
      </c>
      <c r="H17" s="169">
        <v>5</v>
      </c>
      <c r="I17" s="169">
        <v>84</v>
      </c>
      <c r="J17" s="169">
        <v>5</v>
      </c>
      <c r="K17" s="169">
        <v>18</v>
      </c>
    </row>
    <row r="18" spans="2:11" ht="39" thickBot="1">
      <c r="B18" s="157">
        <v>8</v>
      </c>
      <c r="C18" s="158" t="s">
        <v>187</v>
      </c>
      <c r="D18" s="158" t="s">
        <v>181</v>
      </c>
      <c r="E18" s="158">
        <v>51</v>
      </c>
      <c r="F18" s="169">
        <v>41</v>
      </c>
      <c r="G18" s="169">
        <v>8</v>
      </c>
      <c r="H18" s="169">
        <v>2</v>
      </c>
      <c r="I18" s="169">
        <v>51</v>
      </c>
      <c r="J18" s="169">
        <v>0</v>
      </c>
      <c r="K18" s="169">
        <v>0</v>
      </c>
    </row>
    <row r="19" spans="2:11" ht="13.5" thickBot="1">
      <c r="F19" s="171">
        <v>1353</v>
      </c>
      <c r="G19" s="171">
        <v>299</v>
      </c>
      <c r="H19" s="171">
        <v>73</v>
      </c>
      <c r="I19" s="171">
        <v>1734</v>
      </c>
      <c r="J19" s="171">
        <v>11</v>
      </c>
      <c r="K19" s="171">
        <v>52</v>
      </c>
    </row>
  </sheetData>
  <mergeCells count="6">
    <mergeCell ref="K1:L1"/>
    <mergeCell ref="A1:B1"/>
    <mergeCell ref="C1:D1"/>
    <mergeCell ref="E1:F1"/>
    <mergeCell ref="I1:J1"/>
    <mergeCell ref="G1:H1"/>
  </mergeCells>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A8" workbookViewId="0">
      <selection activeCell="E15" sqref="E15"/>
    </sheetView>
  </sheetViews>
  <sheetFormatPr defaultRowHeight="12.75"/>
  <cols>
    <col min="1" max="1" width="3.140625" customWidth="1"/>
    <col min="3" max="3" width="22.28515625" customWidth="1"/>
    <col min="4" max="4" width="11.28515625" customWidth="1"/>
    <col min="7" max="7" width="13.7109375" customWidth="1"/>
  </cols>
  <sheetData>
    <row r="1" spans="1:14">
      <c r="A1" s="49" t="s">
        <v>71</v>
      </c>
      <c r="B1" s="671" t="s">
        <v>68</v>
      </c>
      <c r="C1" s="672"/>
      <c r="D1" s="672"/>
      <c r="E1" s="672"/>
      <c r="F1" s="672"/>
      <c r="G1" s="672"/>
      <c r="H1" s="672"/>
      <c r="I1" s="672"/>
      <c r="J1" s="672"/>
      <c r="K1" s="672"/>
      <c r="L1" s="672"/>
      <c r="M1" s="672"/>
      <c r="N1" s="673"/>
    </row>
    <row r="2" spans="1:14" ht="12.75" customHeight="1">
      <c r="A2" s="50"/>
      <c r="B2" s="670" t="s">
        <v>70</v>
      </c>
      <c r="C2" s="612"/>
      <c r="D2" s="674" t="s">
        <v>27</v>
      </c>
      <c r="E2" s="674"/>
      <c r="F2" s="674" t="s">
        <v>28</v>
      </c>
      <c r="G2" s="674"/>
      <c r="H2" s="674" t="s">
        <v>29</v>
      </c>
      <c r="I2" s="674"/>
      <c r="J2" s="674" t="s">
        <v>30</v>
      </c>
      <c r="K2" s="674"/>
      <c r="L2" s="674" t="s">
        <v>31</v>
      </c>
      <c r="M2" s="674"/>
      <c r="N2" s="39"/>
    </row>
    <row r="3" spans="1:14" ht="45.75" customHeight="1">
      <c r="A3" s="50">
        <v>1</v>
      </c>
      <c r="B3" s="668" t="s">
        <v>54</v>
      </c>
      <c r="C3" s="669"/>
      <c r="D3" s="7"/>
      <c r="E3" s="7">
        <v>25550590</v>
      </c>
      <c r="F3" s="7"/>
      <c r="G3" s="7">
        <v>11640425</v>
      </c>
      <c r="H3" s="7"/>
      <c r="I3" s="7">
        <v>5226156</v>
      </c>
      <c r="J3" s="7"/>
      <c r="K3" s="7">
        <v>2511921</v>
      </c>
      <c r="L3" s="7"/>
      <c r="M3" s="7">
        <v>3255482</v>
      </c>
      <c r="N3" s="16"/>
    </row>
    <row r="4" spans="1:14" ht="45" customHeight="1">
      <c r="A4" s="50">
        <v>2</v>
      </c>
      <c r="B4" s="668" t="s">
        <v>55</v>
      </c>
      <c r="C4" s="669"/>
      <c r="D4" s="7"/>
      <c r="E4" s="7">
        <f>E3*30%</f>
        <v>7665177</v>
      </c>
      <c r="F4" s="7"/>
      <c r="G4" s="7">
        <f>G3*30%</f>
        <v>3492127.5</v>
      </c>
      <c r="H4" s="7"/>
      <c r="I4" s="7">
        <f>I3*30%</f>
        <v>1567846.8</v>
      </c>
      <c r="J4" s="7"/>
      <c r="K4" s="7">
        <f>K3*30%</f>
        <v>753576.29999999993</v>
      </c>
      <c r="L4" s="7"/>
      <c r="M4" s="7">
        <f>M3*30%</f>
        <v>976644.6</v>
      </c>
      <c r="N4" s="16"/>
    </row>
    <row r="5" spans="1:14" ht="59.25" customHeight="1">
      <c r="A5" s="50">
        <v>3</v>
      </c>
      <c r="B5" s="668" t="s">
        <v>75</v>
      </c>
      <c r="C5" s="669"/>
      <c r="D5" s="7"/>
      <c r="E5" s="6" t="s">
        <v>56</v>
      </c>
      <c r="F5" s="7"/>
      <c r="G5" s="6" t="s">
        <v>57</v>
      </c>
      <c r="H5" s="7"/>
      <c r="I5" s="7" t="s">
        <v>58</v>
      </c>
      <c r="J5" s="7"/>
      <c r="K5" s="7" t="s">
        <v>59</v>
      </c>
      <c r="L5" s="7"/>
      <c r="M5" s="7" t="s">
        <v>60</v>
      </c>
      <c r="N5" s="16"/>
    </row>
    <row r="6" spans="1:14" ht="27" customHeight="1">
      <c r="A6" s="50">
        <v>4</v>
      </c>
      <c r="B6" s="668" t="s">
        <v>76</v>
      </c>
      <c r="C6" s="669"/>
      <c r="D6" s="7"/>
      <c r="E6" s="6">
        <v>45800</v>
      </c>
      <c r="F6" s="7"/>
      <c r="G6" s="6">
        <v>183940</v>
      </c>
      <c r="H6" s="7"/>
      <c r="I6" s="7">
        <v>95109</v>
      </c>
      <c r="J6" s="7"/>
      <c r="K6" s="7">
        <v>145209</v>
      </c>
      <c r="L6" s="7"/>
      <c r="M6" s="7">
        <v>217029</v>
      </c>
      <c r="N6" s="16"/>
    </row>
    <row r="7" spans="1:14" ht="46.5" customHeight="1">
      <c r="A7" s="50">
        <v>5</v>
      </c>
      <c r="B7" s="668" t="s">
        <v>72</v>
      </c>
      <c r="C7" s="669"/>
      <c r="D7" s="7"/>
      <c r="E7" s="6">
        <f>E6*30%</f>
        <v>13740</v>
      </c>
      <c r="F7" s="7"/>
      <c r="G7" s="6">
        <f>G6*30%</f>
        <v>55182</v>
      </c>
      <c r="H7" s="7"/>
      <c r="I7" s="6">
        <f>I6*30%</f>
        <v>28532.7</v>
      </c>
      <c r="J7" s="7"/>
      <c r="K7" s="6">
        <f>K6*30%</f>
        <v>43562.7</v>
      </c>
      <c r="L7" s="7"/>
      <c r="M7" s="6">
        <f>M6*30%</f>
        <v>65108.7</v>
      </c>
      <c r="N7" s="16"/>
    </row>
    <row r="8" spans="1:14" ht="24" customHeight="1">
      <c r="A8" s="50">
        <v>6</v>
      </c>
      <c r="B8" s="668" t="s">
        <v>61</v>
      </c>
      <c r="C8" s="669"/>
      <c r="D8" s="7"/>
      <c r="E8" s="36">
        <f>E7/12/30</f>
        <v>38.166666666666664</v>
      </c>
      <c r="F8" s="7"/>
      <c r="G8" s="36">
        <f>G7/12/30</f>
        <v>153.28333333333333</v>
      </c>
      <c r="H8" s="7"/>
      <c r="I8" s="36">
        <f>I7/12/30</f>
        <v>79.257499999999993</v>
      </c>
      <c r="J8" s="7"/>
      <c r="K8" s="36">
        <f>K7/12/30</f>
        <v>121.00749999999999</v>
      </c>
      <c r="L8" s="7"/>
      <c r="M8" s="36">
        <f>M7/12/30</f>
        <v>180.85749999999999</v>
      </c>
      <c r="N8" s="16"/>
    </row>
    <row r="9" spans="1:14" ht="39.75" customHeight="1">
      <c r="A9" s="50">
        <v>7</v>
      </c>
      <c r="B9" s="668" t="s">
        <v>73</v>
      </c>
      <c r="C9" s="669"/>
      <c r="D9" s="7"/>
      <c r="E9" s="36">
        <f>E8/3</f>
        <v>12.722222222222221</v>
      </c>
      <c r="F9" s="7"/>
      <c r="G9" s="36">
        <f>G8/3</f>
        <v>51.094444444444441</v>
      </c>
      <c r="H9" s="7"/>
      <c r="I9" s="36">
        <f>I8/3</f>
        <v>26.419166666666666</v>
      </c>
      <c r="J9" s="7"/>
      <c r="K9" s="36">
        <f>K8/3</f>
        <v>40.335833333333333</v>
      </c>
      <c r="L9" s="7"/>
      <c r="M9" s="36">
        <f>M8/3</f>
        <v>60.285833333333329</v>
      </c>
      <c r="N9" s="16"/>
    </row>
    <row r="10" spans="1:14" ht="131.25" customHeight="1">
      <c r="A10" s="50">
        <v>8</v>
      </c>
      <c r="B10" s="668" t="s">
        <v>62</v>
      </c>
      <c r="C10" s="669"/>
      <c r="D10" s="52" t="s">
        <v>74</v>
      </c>
      <c r="E10" s="7">
        <f>9*E9*30*12</f>
        <v>41220</v>
      </c>
      <c r="F10" s="7"/>
      <c r="G10" s="7">
        <f>9*G9*30*12</f>
        <v>165545.99999999997</v>
      </c>
      <c r="H10" s="7"/>
      <c r="I10" s="7">
        <f>9*I9*30*12</f>
        <v>85598.099999999991</v>
      </c>
      <c r="J10" s="7"/>
      <c r="K10" s="7">
        <f>9*K9*30*12</f>
        <v>130688.09999999999</v>
      </c>
      <c r="L10" s="7"/>
      <c r="M10" s="7">
        <f>9*M9*30*12</f>
        <v>195326.09999999998</v>
      </c>
      <c r="N10" s="16"/>
    </row>
    <row r="11" spans="1:14" ht="178.5" customHeight="1">
      <c r="A11" s="50">
        <v>9</v>
      </c>
      <c r="B11" s="668" t="s">
        <v>63</v>
      </c>
      <c r="C11" s="669"/>
      <c r="D11" s="6" t="s">
        <v>66</v>
      </c>
      <c r="E11" s="6" t="s">
        <v>67</v>
      </c>
      <c r="F11" s="6" t="s">
        <v>66</v>
      </c>
      <c r="G11" s="6" t="s">
        <v>67</v>
      </c>
      <c r="H11" s="6" t="s">
        <v>66</v>
      </c>
      <c r="I11" s="6" t="s">
        <v>67</v>
      </c>
      <c r="J11" s="6" t="s">
        <v>66</v>
      </c>
      <c r="K11" s="6" t="s">
        <v>67</v>
      </c>
      <c r="L11" s="6" t="s">
        <v>66</v>
      </c>
      <c r="M11" s="6" t="s">
        <v>67</v>
      </c>
      <c r="N11" s="40" t="s">
        <v>9</v>
      </c>
    </row>
    <row r="12" spans="1:14">
      <c r="A12" s="50"/>
      <c r="B12" s="47"/>
      <c r="C12" s="35" t="s">
        <v>2</v>
      </c>
      <c r="D12" s="37">
        <v>12.7</v>
      </c>
      <c r="E12" s="7">
        <v>41220</v>
      </c>
      <c r="F12" s="7">
        <v>51.1</v>
      </c>
      <c r="G12" s="7">
        <f>G10</f>
        <v>165545.99999999997</v>
      </c>
      <c r="H12" s="7">
        <v>26.4</v>
      </c>
      <c r="I12" s="7">
        <v>85598</v>
      </c>
      <c r="J12" s="7">
        <v>40.299999999999997</v>
      </c>
      <c r="K12" s="7">
        <f>K10</f>
        <v>130688.09999999999</v>
      </c>
      <c r="L12" s="7">
        <v>60.3</v>
      </c>
      <c r="M12" s="7">
        <f>M10</f>
        <v>195326.09999999998</v>
      </c>
      <c r="N12" s="41">
        <f>M12+K12+I12+G12+E12</f>
        <v>618378.19999999995</v>
      </c>
    </row>
    <row r="13" spans="1:14">
      <c r="A13" s="50"/>
      <c r="B13" s="46"/>
      <c r="C13" s="35" t="s">
        <v>3</v>
      </c>
      <c r="D13" s="37">
        <f t="shared" ref="D13:M16" si="0">D12*1.2</f>
        <v>15.239999999999998</v>
      </c>
      <c r="E13" s="7">
        <f t="shared" si="0"/>
        <v>49464</v>
      </c>
      <c r="F13" s="37">
        <f t="shared" si="0"/>
        <v>61.32</v>
      </c>
      <c r="G13" s="38">
        <f t="shared" si="0"/>
        <v>198655.19999999995</v>
      </c>
      <c r="H13" s="37">
        <f t="shared" si="0"/>
        <v>31.679999999999996</v>
      </c>
      <c r="I13" s="38">
        <f t="shared" si="0"/>
        <v>102717.59999999999</v>
      </c>
      <c r="J13" s="37">
        <f t="shared" si="0"/>
        <v>48.359999999999992</v>
      </c>
      <c r="K13" s="38">
        <f t="shared" si="0"/>
        <v>156825.71999999997</v>
      </c>
      <c r="L13" s="37">
        <f t="shared" si="0"/>
        <v>72.36</v>
      </c>
      <c r="M13" s="38">
        <f t="shared" si="0"/>
        <v>234391.31999999998</v>
      </c>
      <c r="N13" s="41">
        <f>M13+K13+I13+G13+E13</f>
        <v>742053.83999999985</v>
      </c>
    </row>
    <row r="14" spans="1:14">
      <c r="A14" s="50"/>
      <c r="B14" s="46"/>
      <c r="C14" s="35" t="s">
        <v>4</v>
      </c>
      <c r="D14" s="37">
        <f t="shared" si="0"/>
        <v>18.287999999999997</v>
      </c>
      <c r="E14" s="38">
        <f t="shared" si="0"/>
        <v>59356.799999999996</v>
      </c>
      <c r="F14" s="37">
        <f t="shared" si="0"/>
        <v>73.584000000000003</v>
      </c>
      <c r="G14" s="38">
        <f t="shared" si="0"/>
        <v>238386.23999999993</v>
      </c>
      <c r="H14" s="37">
        <f t="shared" si="0"/>
        <v>38.015999999999991</v>
      </c>
      <c r="I14" s="38">
        <f t="shared" si="0"/>
        <v>123261.11999999998</v>
      </c>
      <c r="J14" s="37">
        <f t="shared" si="0"/>
        <v>58.031999999999989</v>
      </c>
      <c r="K14" s="38">
        <f t="shared" si="0"/>
        <v>188190.86399999997</v>
      </c>
      <c r="L14" s="37">
        <f t="shared" si="0"/>
        <v>86.831999999999994</v>
      </c>
      <c r="M14" s="38">
        <f t="shared" si="0"/>
        <v>281269.58399999997</v>
      </c>
      <c r="N14" s="41">
        <f>M14+K14+I14+G14+E14</f>
        <v>890464.60800000001</v>
      </c>
    </row>
    <row r="15" spans="1:14">
      <c r="A15" s="50"/>
      <c r="B15" s="46"/>
      <c r="C15" s="35" t="s">
        <v>64</v>
      </c>
      <c r="D15" s="37">
        <f t="shared" si="0"/>
        <v>21.945599999999995</v>
      </c>
      <c r="E15" s="38">
        <f t="shared" si="0"/>
        <v>71228.159999999989</v>
      </c>
      <c r="F15" s="37">
        <f t="shared" si="0"/>
        <v>88.300799999999995</v>
      </c>
      <c r="G15" s="38">
        <f t="shared" si="0"/>
        <v>286063.4879999999</v>
      </c>
      <c r="H15" s="37">
        <f t="shared" si="0"/>
        <v>45.619199999999985</v>
      </c>
      <c r="I15" s="38">
        <f t="shared" si="0"/>
        <v>147913.34399999998</v>
      </c>
      <c r="J15" s="37">
        <f t="shared" si="0"/>
        <v>69.63839999999999</v>
      </c>
      <c r="K15" s="38">
        <f t="shared" si="0"/>
        <v>225829.03679999997</v>
      </c>
      <c r="L15" s="37">
        <f t="shared" si="0"/>
        <v>104.19839999999999</v>
      </c>
      <c r="M15" s="38">
        <f t="shared" si="0"/>
        <v>337523.50079999998</v>
      </c>
      <c r="N15" s="41">
        <f>M15+K15+I15+G15+E15</f>
        <v>1068557.5295999998</v>
      </c>
    </row>
    <row r="16" spans="1:14" ht="13.5" thickBot="1">
      <c r="A16" s="51"/>
      <c r="B16" s="48"/>
      <c r="C16" s="42" t="s">
        <v>65</v>
      </c>
      <c r="D16" s="43">
        <f t="shared" si="0"/>
        <v>26.334719999999994</v>
      </c>
      <c r="E16" s="44">
        <f t="shared" si="0"/>
        <v>85473.791999999987</v>
      </c>
      <c r="F16" s="43">
        <f t="shared" si="0"/>
        <v>105.96095999999999</v>
      </c>
      <c r="G16" s="44">
        <f t="shared" si="0"/>
        <v>343276.18559999985</v>
      </c>
      <c r="H16" s="43">
        <f t="shared" si="0"/>
        <v>54.743039999999979</v>
      </c>
      <c r="I16" s="44">
        <f t="shared" si="0"/>
        <v>177496.01279999997</v>
      </c>
      <c r="J16" s="43">
        <f t="shared" si="0"/>
        <v>83.566079999999985</v>
      </c>
      <c r="K16" s="44">
        <f t="shared" si="0"/>
        <v>270994.84415999998</v>
      </c>
      <c r="L16" s="43">
        <f t="shared" si="0"/>
        <v>125.03807999999998</v>
      </c>
      <c r="M16" s="44">
        <f t="shared" si="0"/>
        <v>405028.20095999999</v>
      </c>
      <c r="N16" s="45">
        <f>M16+K16+I16+G16+E16</f>
        <v>1282269.0355199995</v>
      </c>
    </row>
  </sheetData>
  <mergeCells count="16">
    <mergeCell ref="B1:N1"/>
    <mergeCell ref="B4:C4"/>
    <mergeCell ref="B5:C5"/>
    <mergeCell ref="B6:C6"/>
    <mergeCell ref="B3:C3"/>
    <mergeCell ref="H2:I2"/>
    <mergeCell ref="J2:K2"/>
    <mergeCell ref="L2:M2"/>
    <mergeCell ref="D2:E2"/>
    <mergeCell ref="F2:G2"/>
    <mergeCell ref="B8:C8"/>
    <mergeCell ref="B7:C7"/>
    <mergeCell ref="B2:C2"/>
    <mergeCell ref="B11:C11"/>
    <mergeCell ref="B9:C9"/>
    <mergeCell ref="B10:C10"/>
  </mergeCells>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C1" workbookViewId="0">
      <selection activeCell="Q2" sqref="Q2"/>
    </sheetView>
  </sheetViews>
  <sheetFormatPr defaultRowHeight="12.75"/>
  <cols>
    <col min="1" max="1" width="24" customWidth="1"/>
    <col min="2" max="2" width="13.28515625" customWidth="1"/>
    <col min="4" max="4" width="12" customWidth="1"/>
    <col min="7" max="7" width="12.5703125" customWidth="1"/>
    <col min="13" max="13" width="12.5703125" customWidth="1"/>
    <col min="16" max="16" width="12.85546875" customWidth="1"/>
    <col min="19" max="19" width="14.85546875" customWidth="1"/>
    <col min="20" max="20" width="14.140625" customWidth="1"/>
  </cols>
  <sheetData>
    <row r="1" spans="1:20" ht="29.25" customHeight="1">
      <c r="A1" s="11" t="s">
        <v>26</v>
      </c>
      <c r="B1" s="678" t="s">
        <v>27</v>
      </c>
      <c r="C1" s="678"/>
      <c r="D1" s="678"/>
      <c r="E1" s="678" t="s">
        <v>28</v>
      </c>
      <c r="F1" s="678"/>
      <c r="G1" s="678"/>
      <c r="H1" s="678" t="s">
        <v>29</v>
      </c>
      <c r="I1" s="678"/>
      <c r="J1" s="678"/>
      <c r="K1" s="678" t="s">
        <v>30</v>
      </c>
      <c r="L1" s="678"/>
      <c r="M1" s="678"/>
      <c r="N1" s="678" t="s">
        <v>31</v>
      </c>
      <c r="O1" s="678"/>
      <c r="P1" s="678"/>
      <c r="Q1" s="15" t="s">
        <v>9</v>
      </c>
      <c r="R1" s="15" t="s">
        <v>79</v>
      </c>
      <c r="S1" s="21" t="s">
        <v>38</v>
      </c>
      <c r="T1" s="21" t="s">
        <v>39</v>
      </c>
    </row>
    <row r="2" spans="1:20">
      <c r="A2" s="12" t="s">
        <v>32</v>
      </c>
      <c r="B2" s="679">
        <v>552</v>
      </c>
      <c r="C2" s="679"/>
      <c r="D2" s="679"/>
      <c r="E2" s="679">
        <v>205</v>
      </c>
      <c r="F2" s="679"/>
      <c r="G2" s="679"/>
      <c r="H2" s="679">
        <v>105</v>
      </c>
      <c r="I2" s="679"/>
      <c r="J2" s="679"/>
      <c r="K2" s="679">
        <v>45</v>
      </c>
      <c r="L2" s="679"/>
      <c r="M2" s="679"/>
      <c r="N2" s="679">
        <v>62</v>
      </c>
      <c r="O2" s="679"/>
      <c r="P2" s="679"/>
      <c r="Q2" s="13">
        <f>SUM(B2:P2)</f>
        <v>969</v>
      </c>
      <c r="R2" s="13"/>
      <c r="S2" s="7">
        <v>3</v>
      </c>
      <c r="T2" s="16">
        <f t="shared" ref="T2:T7" si="0">Q2*S2</f>
        <v>2907</v>
      </c>
    </row>
    <row r="3" spans="1:20">
      <c r="A3" s="12" t="s">
        <v>33</v>
      </c>
      <c r="B3" s="679">
        <v>71</v>
      </c>
      <c r="C3" s="679"/>
      <c r="D3" s="679"/>
      <c r="E3" s="679">
        <v>57</v>
      </c>
      <c r="F3" s="679"/>
      <c r="G3" s="679"/>
      <c r="H3" s="679">
        <v>18</v>
      </c>
      <c r="I3" s="679"/>
      <c r="J3" s="679"/>
      <c r="K3" s="679">
        <v>12</v>
      </c>
      <c r="L3" s="679"/>
      <c r="M3" s="679"/>
      <c r="N3" s="679">
        <v>18</v>
      </c>
      <c r="O3" s="679"/>
      <c r="P3" s="679"/>
      <c r="Q3" s="13">
        <f>SUM(B3:P3)</f>
        <v>176</v>
      </c>
      <c r="R3" s="13"/>
      <c r="S3" s="7">
        <v>4</v>
      </c>
      <c r="T3" s="16">
        <f t="shared" si="0"/>
        <v>704</v>
      </c>
    </row>
    <row r="4" spans="1:20">
      <c r="A4" s="12" t="s">
        <v>34</v>
      </c>
      <c r="B4" s="679">
        <v>40</v>
      </c>
      <c r="C4" s="679"/>
      <c r="D4" s="679"/>
      <c r="E4" s="679">
        <v>12</v>
      </c>
      <c r="F4" s="679"/>
      <c r="G4" s="679"/>
      <c r="H4" s="679">
        <v>9</v>
      </c>
      <c r="I4" s="679"/>
      <c r="J4" s="679"/>
      <c r="K4" s="679">
        <v>1</v>
      </c>
      <c r="L4" s="679"/>
      <c r="M4" s="679"/>
      <c r="N4" s="679">
        <v>0</v>
      </c>
      <c r="O4" s="679"/>
      <c r="P4" s="679"/>
      <c r="Q4" s="13">
        <f>SUM(B4:P4)</f>
        <v>62</v>
      </c>
      <c r="R4" s="13"/>
      <c r="S4" s="7">
        <v>4</v>
      </c>
      <c r="T4" s="16">
        <f t="shared" si="0"/>
        <v>248</v>
      </c>
    </row>
    <row r="5" spans="1:20">
      <c r="A5" s="12" t="s">
        <v>36</v>
      </c>
      <c r="B5" s="679">
        <v>7</v>
      </c>
      <c r="C5" s="679"/>
      <c r="D5" s="679"/>
      <c r="E5" s="679">
        <v>3</v>
      </c>
      <c r="F5" s="679"/>
      <c r="G5" s="679"/>
      <c r="H5" s="679">
        <v>2</v>
      </c>
      <c r="I5" s="679"/>
      <c r="J5" s="679"/>
      <c r="K5" s="679">
        <v>0</v>
      </c>
      <c r="L5" s="679"/>
      <c r="M5" s="679"/>
      <c r="N5" s="679">
        <v>0</v>
      </c>
      <c r="O5" s="679"/>
      <c r="P5" s="679"/>
      <c r="Q5" s="13">
        <v>12</v>
      </c>
      <c r="R5" s="13"/>
      <c r="S5" s="7">
        <v>2</v>
      </c>
      <c r="T5" s="16">
        <f t="shared" si="0"/>
        <v>24</v>
      </c>
    </row>
    <row r="6" spans="1:20">
      <c r="A6" s="12" t="s">
        <v>37</v>
      </c>
      <c r="B6" s="680">
        <v>1</v>
      </c>
      <c r="C6" s="680"/>
      <c r="D6" s="680"/>
      <c r="E6" s="680">
        <v>1</v>
      </c>
      <c r="F6" s="680"/>
      <c r="G6" s="680"/>
      <c r="H6" s="680">
        <v>1</v>
      </c>
      <c r="I6" s="680"/>
      <c r="J6" s="680"/>
      <c r="K6" s="680">
        <v>1</v>
      </c>
      <c r="L6" s="680"/>
      <c r="M6" s="680"/>
      <c r="N6" s="680">
        <v>1</v>
      </c>
      <c r="O6" s="680"/>
      <c r="P6" s="680"/>
      <c r="Q6" s="14">
        <v>5</v>
      </c>
      <c r="R6" s="14"/>
      <c r="S6" s="7">
        <v>2</v>
      </c>
      <c r="T6" s="16">
        <f t="shared" si="0"/>
        <v>10</v>
      </c>
    </row>
    <row r="7" spans="1:20" ht="13.5" thickBot="1">
      <c r="A7" s="17" t="s">
        <v>35</v>
      </c>
      <c r="B7" s="681"/>
      <c r="C7" s="682"/>
      <c r="D7" s="683"/>
      <c r="E7" s="681"/>
      <c r="F7" s="682"/>
      <c r="G7" s="683"/>
      <c r="H7" s="681"/>
      <c r="I7" s="682"/>
      <c r="J7" s="683"/>
      <c r="K7" s="681"/>
      <c r="L7" s="682"/>
      <c r="M7" s="683"/>
      <c r="N7" s="681"/>
      <c r="O7" s="682"/>
      <c r="P7" s="683"/>
      <c r="Q7" s="19">
        <v>4</v>
      </c>
      <c r="R7" s="19"/>
      <c r="S7" s="18">
        <v>5</v>
      </c>
      <c r="T7" s="20">
        <f t="shared" si="0"/>
        <v>20</v>
      </c>
    </row>
    <row r="8" spans="1:20" ht="13.5" thickBot="1">
      <c r="A8" s="54" t="s">
        <v>40</v>
      </c>
      <c r="B8" s="55"/>
      <c r="C8" s="55"/>
      <c r="D8" s="55"/>
      <c r="E8" s="55"/>
      <c r="F8" s="55"/>
      <c r="G8" s="55"/>
      <c r="H8" s="55"/>
      <c r="I8" s="55"/>
      <c r="J8" s="55"/>
      <c r="K8" s="55"/>
      <c r="L8" s="55"/>
      <c r="M8" s="55"/>
      <c r="N8" s="55"/>
      <c r="O8" s="55"/>
      <c r="P8" s="55"/>
      <c r="Q8" s="55"/>
      <c r="R8" s="55"/>
      <c r="S8" s="56"/>
      <c r="T8" s="22">
        <f>SUM(T2:T7)</f>
        <v>3913</v>
      </c>
    </row>
    <row r="9" spans="1:20">
      <c r="A9" s="684" t="s">
        <v>53</v>
      </c>
      <c r="B9" s="672"/>
      <c r="C9" s="672"/>
      <c r="D9" s="672"/>
      <c r="E9" s="672"/>
      <c r="F9" s="672"/>
      <c r="G9" s="672"/>
      <c r="H9" s="672"/>
      <c r="I9" s="672"/>
      <c r="J9" s="672"/>
      <c r="K9" s="672"/>
      <c r="L9" s="672"/>
      <c r="M9" s="672"/>
      <c r="N9" s="672"/>
      <c r="O9" s="672"/>
      <c r="P9" s="672"/>
      <c r="Q9" s="673"/>
      <c r="R9" s="53"/>
      <c r="S9" s="25"/>
      <c r="T9" s="23"/>
    </row>
    <row r="10" spans="1:20" ht="27" customHeight="1">
      <c r="A10" s="26"/>
      <c r="B10" s="674" t="s">
        <v>27</v>
      </c>
      <c r="C10" s="674"/>
      <c r="D10" s="674"/>
      <c r="E10" s="674" t="s">
        <v>28</v>
      </c>
      <c r="F10" s="674"/>
      <c r="G10" s="674"/>
      <c r="H10" s="674" t="s">
        <v>29</v>
      </c>
      <c r="I10" s="674"/>
      <c r="J10" s="674"/>
      <c r="K10" s="674" t="s">
        <v>30</v>
      </c>
      <c r="L10" s="674"/>
      <c r="M10" s="674"/>
      <c r="N10" s="674" t="s">
        <v>31</v>
      </c>
      <c r="O10" s="674"/>
      <c r="P10" s="674"/>
      <c r="Q10" s="27"/>
      <c r="R10" s="53"/>
      <c r="S10" s="24"/>
      <c r="T10" s="24"/>
    </row>
    <row r="11" spans="1:20" ht="51">
      <c r="A11" s="28" t="s">
        <v>41</v>
      </c>
      <c r="B11" s="680">
        <v>1053</v>
      </c>
      <c r="C11" s="680"/>
      <c r="D11" s="680"/>
      <c r="E11" s="680">
        <v>262</v>
      </c>
      <c r="F11" s="680"/>
      <c r="G11" s="680"/>
      <c r="H11" s="680">
        <v>90</v>
      </c>
      <c r="I11" s="680"/>
      <c r="J11" s="680"/>
      <c r="K11" s="680">
        <v>32</v>
      </c>
      <c r="L11" s="680"/>
      <c r="M11" s="680"/>
      <c r="N11" s="680">
        <v>97</v>
      </c>
      <c r="O11" s="680"/>
      <c r="P11" s="680"/>
      <c r="Q11" s="16">
        <f>SUM(B11:O11)</f>
        <v>1534</v>
      </c>
      <c r="R11" s="10"/>
    </row>
    <row r="12" spans="1:20">
      <c r="A12" s="29" t="s">
        <v>42</v>
      </c>
      <c r="B12" s="680"/>
      <c r="C12" s="680"/>
      <c r="D12" s="680"/>
      <c r="E12" s="680"/>
      <c r="F12" s="680"/>
      <c r="G12" s="680"/>
      <c r="H12" s="680"/>
      <c r="I12" s="680"/>
      <c r="J12" s="680"/>
      <c r="K12" s="680"/>
      <c r="L12" s="680"/>
      <c r="M12" s="680"/>
      <c r="N12" s="680"/>
      <c r="O12" s="680"/>
      <c r="P12" s="680"/>
      <c r="Q12" s="16"/>
      <c r="R12" s="10"/>
    </row>
    <row r="13" spans="1:20">
      <c r="A13" s="5" t="s">
        <v>43</v>
      </c>
      <c r="B13" s="680">
        <v>775</v>
      </c>
      <c r="C13" s="680"/>
      <c r="D13" s="680"/>
      <c r="E13" s="680">
        <v>274</v>
      </c>
      <c r="F13" s="680"/>
      <c r="G13" s="680"/>
      <c r="H13" s="680">
        <v>143</v>
      </c>
      <c r="I13" s="680"/>
      <c r="J13" s="680"/>
      <c r="K13" s="680">
        <v>58</v>
      </c>
      <c r="L13" s="680"/>
      <c r="M13" s="680"/>
      <c r="N13" s="680">
        <v>80</v>
      </c>
      <c r="O13" s="680"/>
      <c r="P13" s="680"/>
      <c r="Q13" s="16">
        <f>SUM(B13:O13)</f>
        <v>1330</v>
      </c>
      <c r="R13" s="10"/>
    </row>
    <row r="14" spans="1:20">
      <c r="A14" s="5" t="s">
        <v>44</v>
      </c>
      <c r="B14" s="680">
        <v>0</v>
      </c>
      <c r="C14" s="680"/>
      <c r="D14" s="680"/>
      <c r="E14" s="680">
        <v>0</v>
      </c>
      <c r="F14" s="680"/>
      <c r="G14" s="680"/>
      <c r="H14" s="680">
        <v>0</v>
      </c>
      <c r="I14" s="680"/>
      <c r="J14" s="680"/>
      <c r="K14" s="680">
        <v>0</v>
      </c>
      <c r="L14" s="680"/>
      <c r="M14" s="680"/>
      <c r="N14" s="680">
        <v>0</v>
      </c>
      <c r="O14" s="680"/>
      <c r="P14" s="680"/>
      <c r="Q14" s="16">
        <f>SUM(B14:P14)</f>
        <v>0</v>
      </c>
      <c r="R14" s="10"/>
    </row>
    <row r="15" spans="1:20">
      <c r="A15" s="5" t="s">
        <v>52</v>
      </c>
      <c r="B15" s="675">
        <v>0</v>
      </c>
      <c r="C15" s="676"/>
      <c r="D15" s="677"/>
      <c r="E15" s="675">
        <v>0</v>
      </c>
      <c r="F15" s="676"/>
      <c r="G15" s="677"/>
      <c r="H15" s="675">
        <v>0</v>
      </c>
      <c r="I15" s="676"/>
      <c r="J15" s="677"/>
      <c r="K15" s="675">
        <v>0</v>
      </c>
      <c r="L15" s="676"/>
      <c r="M15" s="677"/>
      <c r="N15" s="675">
        <v>0</v>
      </c>
      <c r="O15" s="676"/>
      <c r="P15" s="677"/>
      <c r="Q15" s="16">
        <v>0</v>
      </c>
      <c r="R15" s="10"/>
    </row>
    <row r="16" spans="1:20">
      <c r="A16" s="5" t="s">
        <v>45</v>
      </c>
      <c r="B16" s="680">
        <v>115</v>
      </c>
      <c r="C16" s="680"/>
      <c r="D16" s="680"/>
      <c r="E16" s="680">
        <v>34</v>
      </c>
      <c r="F16" s="680"/>
      <c r="G16" s="680"/>
      <c r="H16" s="680">
        <v>6</v>
      </c>
      <c r="I16" s="680"/>
      <c r="J16" s="680"/>
      <c r="K16" s="675">
        <v>7</v>
      </c>
      <c r="L16" s="676"/>
      <c r="M16" s="677"/>
      <c r="N16" s="680">
        <v>0</v>
      </c>
      <c r="O16" s="680"/>
      <c r="P16" s="680"/>
      <c r="Q16" s="16">
        <f>SUM(B16:P16)</f>
        <v>162</v>
      </c>
      <c r="R16" s="10"/>
    </row>
    <row r="17" spans="1:18" ht="13.5" thickBot="1">
      <c r="A17" s="30" t="s">
        <v>46</v>
      </c>
      <c r="B17" s="685">
        <v>694</v>
      </c>
      <c r="C17" s="685"/>
      <c r="D17" s="685"/>
      <c r="E17" s="685">
        <v>274</v>
      </c>
      <c r="F17" s="685"/>
      <c r="G17" s="685"/>
      <c r="H17" s="685">
        <v>132</v>
      </c>
      <c r="I17" s="685"/>
      <c r="J17" s="685"/>
      <c r="K17" s="681">
        <v>58</v>
      </c>
      <c r="L17" s="682"/>
      <c r="M17" s="683"/>
      <c r="N17" s="685">
        <v>80</v>
      </c>
      <c r="O17" s="685"/>
      <c r="P17" s="685"/>
      <c r="Q17" s="20">
        <f>SUM(B17:O17)</f>
        <v>1238</v>
      </c>
      <c r="R17" s="10"/>
    </row>
    <row r="18" spans="1:18" ht="13.5" thickBot="1"/>
    <row r="19" spans="1:18" ht="38.25">
      <c r="A19" s="3"/>
      <c r="B19" s="4" t="s">
        <v>50</v>
      </c>
      <c r="C19" s="34" t="s">
        <v>47</v>
      </c>
      <c r="D19" s="33" t="s">
        <v>51</v>
      </c>
    </row>
    <row r="20" spans="1:18">
      <c r="A20" s="29" t="s">
        <v>48</v>
      </c>
      <c r="B20" s="7">
        <f>T8</f>
        <v>3913</v>
      </c>
      <c r="C20" s="7">
        <f>Q11</f>
        <v>1534</v>
      </c>
      <c r="D20" s="31">
        <f>B20-C20</f>
        <v>2379</v>
      </c>
    </row>
    <row r="21" spans="1:18">
      <c r="A21" s="29" t="s">
        <v>49</v>
      </c>
      <c r="B21" s="7"/>
      <c r="C21" s="7"/>
      <c r="D21" s="31"/>
    </row>
    <row r="22" spans="1:18">
      <c r="A22" s="59" t="s">
        <v>87</v>
      </c>
      <c r="B22" s="7">
        <v>1207</v>
      </c>
      <c r="C22" s="7">
        <v>1330</v>
      </c>
      <c r="D22" s="31">
        <v>0</v>
      </c>
    </row>
    <row r="23" spans="1:18" ht="63.75">
      <c r="A23" s="28" t="s">
        <v>88</v>
      </c>
      <c r="B23" s="7">
        <v>238</v>
      </c>
      <c r="C23" s="7">
        <v>0</v>
      </c>
      <c r="D23" s="31">
        <v>238</v>
      </c>
    </row>
    <row r="24" spans="1:18">
      <c r="A24" s="5" t="s">
        <v>45</v>
      </c>
      <c r="B24" s="7">
        <v>1207</v>
      </c>
      <c r="C24" s="7">
        <v>162</v>
      </c>
      <c r="D24" s="31">
        <f>B24-C24</f>
        <v>1045</v>
      </c>
    </row>
    <row r="25" spans="1:18" ht="38.25">
      <c r="A25" s="28" t="s">
        <v>94</v>
      </c>
      <c r="B25" s="7">
        <v>21</v>
      </c>
      <c r="C25" s="7">
        <v>0</v>
      </c>
      <c r="D25" s="31">
        <f>B25-C25</f>
        <v>21</v>
      </c>
    </row>
    <row r="26" spans="1:18" ht="13.5" thickBot="1">
      <c r="A26" s="30" t="s">
        <v>46</v>
      </c>
      <c r="B26" s="18">
        <v>1207</v>
      </c>
      <c r="C26" s="18">
        <v>1238</v>
      </c>
      <c r="D26" s="32">
        <v>0</v>
      </c>
    </row>
  </sheetData>
  <mergeCells count="76">
    <mergeCell ref="N16:P16"/>
    <mergeCell ref="N17:P17"/>
    <mergeCell ref="B12:D12"/>
    <mergeCell ref="E12:G12"/>
    <mergeCell ref="K16:M16"/>
    <mergeCell ref="K17:M17"/>
    <mergeCell ref="B15:D15"/>
    <mergeCell ref="E15:G15"/>
    <mergeCell ref="H15:J15"/>
    <mergeCell ref="B17:D17"/>
    <mergeCell ref="B14:D14"/>
    <mergeCell ref="B16:D16"/>
    <mergeCell ref="H16:J16"/>
    <mergeCell ref="H17:J17"/>
    <mergeCell ref="E17:G17"/>
    <mergeCell ref="E16:G16"/>
    <mergeCell ref="B13:D13"/>
    <mergeCell ref="K11:M11"/>
    <mergeCell ref="N11:P11"/>
    <mergeCell ref="N13:P13"/>
    <mergeCell ref="N14:P14"/>
    <mergeCell ref="H12:J12"/>
    <mergeCell ref="K12:M12"/>
    <mergeCell ref="N12:P12"/>
    <mergeCell ref="K14:M14"/>
    <mergeCell ref="K13:M13"/>
    <mergeCell ref="H13:J13"/>
    <mergeCell ref="H14:J14"/>
    <mergeCell ref="E14:G14"/>
    <mergeCell ref="B11:D11"/>
    <mergeCell ref="E11:G11"/>
    <mergeCell ref="H11:J11"/>
    <mergeCell ref="K7:M7"/>
    <mergeCell ref="N10:P10"/>
    <mergeCell ref="B10:D10"/>
    <mergeCell ref="E10:G10"/>
    <mergeCell ref="H10:J10"/>
    <mergeCell ref="A9:Q9"/>
    <mergeCell ref="E13:G13"/>
    <mergeCell ref="N5:P5"/>
    <mergeCell ref="B6:D6"/>
    <mergeCell ref="E6:G6"/>
    <mergeCell ref="H6:J6"/>
    <mergeCell ref="K6:M6"/>
    <mergeCell ref="N6:P6"/>
    <mergeCell ref="B5:D5"/>
    <mergeCell ref="E5:G5"/>
    <mergeCell ref="K5:M5"/>
    <mergeCell ref="H5:J5"/>
    <mergeCell ref="K10:M10"/>
    <mergeCell ref="N7:P7"/>
    <mergeCell ref="B7:D7"/>
    <mergeCell ref="E7:G7"/>
    <mergeCell ref="H7:J7"/>
    <mergeCell ref="K4:M4"/>
    <mergeCell ref="N4:P4"/>
    <mergeCell ref="B3:D3"/>
    <mergeCell ref="E3:G3"/>
    <mergeCell ref="H3:J3"/>
    <mergeCell ref="K3:M3"/>
    <mergeCell ref="N15:P15"/>
    <mergeCell ref="K15:M15"/>
    <mergeCell ref="N1:P1"/>
    <mergeCell ref="B2:D2"/>
    <mergeCell ref="E2:G2"/>
    <mergeCell ref="H2:J2"/>
    <mergeCell ref="K2:M2"/>
    <mergeCell ref="N2:P2"/>
    <mergeCell ref="B1:D1"/>
    <mergeCell ref="E1:G1"/>
    <mergeCell ref="H1:J1"/>
    <mergeCell ref="K1:M1"/>
    <mergeCell ref="N3:P3"/>
    <mergeCell ref="B4:D4"/>
    <mergeCell ref="E4:G4"/>
    <mergeCell ref="H4:J4"/>
  </mergeCells>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0"/>
  <sheetViews>
    <sheetView topLeftCell="A8" workbookViewId="0">
      <selection activeCell="B20" sqref="B20"/>
    </sheetView>
  </sheetViews>
  <sheetFormatPr defaultRowHeight="14.25"/>
  <cols>
    <col min="1" max="1" width="6.42578125" style="429" customWidth="1"/>
    <col min="2" max="2" width="59.7109375" style="430" customWidth="1"/>
    <col min="3" max="3" width="11.140625" style="430" customWidth="1"/>
    <col min="4" max="4" width="14" style="443" customWidth="1"/>
    <col min="5" max="5" width="10.42578125" style="443" customWidth="1"/>
    <col min="6" max="6" width="13.85546875" style="443" customWidth="1"/>
    <col min="7" max="7" width="8.5703125" style="443" customWidth="1"/>
    <col min="8" max="8" width="12.5703125" style="443" customWidth="1"/>
    <col min="9" max="9" width="10.42578125" style="443" customWidth="1"/>
    <col min="10" max="11" width="8.5703125" style="443" customWidth="1"/>
    <col min="12" max="12" width="12.7109375" style="443" customWidth="1"/>
    <col min="13" max="13" width="15" style="443" bestFit="1" customWidth="1"/>
    <col min="14" max="14" width="8.5703125" style="443" customWidth="1"/>
    <col min="15" max="15" width="10" style="443" customWidth="1"/>
    <col min="16" max="16" width="14.28515625" style="443" customWidth="1"/>
    <col min="17" max="17" width="10.140625" style="443" customWidth="1"/>
    <col min="18" max="19" width="8.5703125" style="443" customWidth="1"/>
    <col min="20" max="20" width="13.42578125" style="443" customWidth="1"/>
    <col min="21" max="21" width="9.85546875" style="443" customWidth="1"/>
    <col min="22" max="23" width="8.5703125" style="443" customWidth="1"/>
    <col min="24" max="24" width="14.7109375" style="429" bestFit="1" customWidth="1"/>
    <col min="25" max="25" width="14.140625" style="429" customWidth="1"/>
    <col min="26" max="26" width="20.140625" style="429" customWidth="1"/>
    <col min="27" max="27" width="11.42578125" style="429" bestFit="1" customWidth="1"/>
    <col min="28" max="28" width="20.85546875" style="429" customWidth="1"/>
    <col min="29" max="258" width="9.140625" style="429"/>
    <col min="259" max="259" width="49.140625" style="429" bestFit="1" customWidth="1"/>
    <col min="260" max="260" width="17.7109375" style="429" customWidth="1"/>
    <col min="261" max="261" width="9.140625" style="429" customWidth="1"/>
    <col min="262" max="262" width="8.42578125" style="429" customWidth="1"/>
    <col min="263" max="264" width="17.7109375" style="429" customWidth="1"/>
    <col min="265" max="265" width="9.140625" style="429" customWidth="1"/>
    <col min="266" max="266" width="8.42578125" style="429" customWidth="1"/>
    <col min="267" max="267" width="17.7109375" style="429" customWidth="1"/>
    <col min="268" max="268" width="15.140625" style="429" customWidth="1"/>
    <col min="269" max="269" width="17.7109375" style="429" customWidth="1"/>
    <col min="270" max="270" width="10.140625" style="429" customWidth="1"/>
    <col min="271" max="271" width="15.140625" style="429" customWidth="1"/>
    <col min="272" max="272" width="17.7109375" style="429" customWidth="1"/>
    <col min="273" max="273" width="10.140625" style="429" customWidth="1"/>
    <col min="274" max="274" width="15.140625" style="429" customWidth="1"/>
    <col min="275" max="275" width="16.140625" style="429" customWidth="1"/>
    <col min="276" max="276" width="20.140625" style="429" customWidth="1"/>
    <col min="277" max="277" width="9.5703125" style="429" customWidth="1"/>
    <col min="278" max="278" width="15.85546875" style="429" customWidth="1"/>
    <col min="279" max="279" width="20.140625" style="429" customWidth="1"/>
    <col min="280" max="280" width="20.7109375" style="429" customWidth="1"/>
    <col min="281" max="281" width="14.140625" style="429" customWidth="1"/>
    <col min="282" max="282" width="9.140625" style="429" customWidth="1"/>
    <col min="283" max="283" width="19.140625" style="429" customWidth="1"/>
    <col min="284" max="284" width="21.85546875" style="429" customWidth="1"/>
    <col min="285" max="514" width="9.140625" style="429"/>
    <col min="515" max="515" width="49.140625" style="429" bestFit="1" customWidth="1"/>
    <col min="516" max="516" width="17.7109375" style="429" customWidth="1"/>
    <col min="517" max="517" width="9.140625" style="429" customWidth="1"/>
    <col min="518" max="518" width="8.42578125" style="429" customWidth="1"/>
    <col min="519" max="520" width="17.7109375" style="429" customWidth="1"/>
    <col min="521" max="521" width="9.140625" style="429" customWidth="1"/>
    <col min="522" max="522" width="8.42578125" style="429" customWidth="1"/>
    <col min="523" max="523" width="17.7109375" style="429" customWidth="1"/>
    <col min="524" max="524" width="15.140625" style="429" customWidth="1"/>
    <col min="525" max="525" width="17.7109375" style="429" customWidth="1"/>
    <col min="526" max="526" width="10.140625" style="429" customWidth="1"/>
    <col min="527" max="527" width="15.140625" style="429" customWidth="1"/>
    <col min="528" max="528" width="17.7109375" style="429" customWidth="1"/>
    <col min="529" max="529" width="10.140625" style="429" customWidth="1"/>
    <col min="530" max="530" width="15.140625" style="429" customWidth="1"/>
    <col min="531" max="531" width="16.140625" style="429" customWidth="1"/>
    <col min="532" max="532" width="20.140625" style="429" customWidth="1"/>
    <col min="533" max="533" width="9.5703125" style="429" customWidth="1"/>
    <col min="534" max="534" width="15.85546875" style="429" customWidth="1"/>
    <col min="535" max="535" width="20.140625" style="429" customWidth="1"/>
    <col min="536" max="536" width="20.7109375" style="429" customWidth="1"/>
    <col min="537" max="537" width="14.140625" style="429" customWidth="1"/>
    <col min="538" max="538" width="9.140625" style="429" customWidth="1"/>
    <col min="539" max="539" width="19.140625" style="429" customWidth="1"/>
    <col min="540" max="540" width="21.85546875" style="429" customWidth="1"/>
    <col min="541" max="770" width="9.140625" style="429"/>
    <col min="771" max="771" width="49.140625" style="429" bestFit="1" customWidth="1"/>
    <col min="772" max="772" width="17.7109375" style="429" customWidth="1"/>
    <col min="773" max="773" width="9.140625" style="429" customWidth="1"/>
    <col min="774" max="774" width="8.42578125" style="429" customWidth="1"/>
    <col min="775" max="776" width="17.7109375" style="429" customWidth="1"/>
    <col min="777" max="777" width="9.140625" style="429" customWidth="1"/>
    <col min="778" max="778" width="8.42578125" style="429" customWidth="1"/>
    <col min="779" max="779" width="17.7109375" style="429" customWidth="1"/>
    <col min="780" max="780" width="15.140625" style="429" customWidth="1"/>
    <col min="781" max="781" width="17.7109375" style="429" customWidth="1"/>
    <col min="782" max="782" width="10.140625" style="429" customWidth="1"/>
    <col min="783" max="783" width="15.140625" style="429" customWidth="1"/>
    <col min="784" max="784" width="17.7109375" style="429" customWidth="1"/>
    <col min="785" max="785" width="10.140625" style="429" customWidth="1"/>
    <col min="786" max="786" width="15.140625" style="429" customWidth="1"/>
    <col min="787" max="787" width="16.140625" style="429" customWidth="1"/>
    <col min="788" max="788" width="20.140625" style="429" customWidth="1"/>
    <col min="789" max="789" width="9.5703125" style="429" customWidth="1"/>
    <col min="790" max="790" width="15.85546875" style="429" customWidth="1"/>
    <col min="791" max="791" width="20.140625" style="429" customWidth="1"/>
    <col min="792" max="792" width="20.7109375" style="429" customWidth="1"/>
    <col min="793" max="793" width="14.140625" style="429" customWidth="1"/>
    <col min="794" max="794" width="9.140625" style="429" customWidth="1"/>
    <col min="795" max="795" width="19.140625" style="429" customWidth="1"/>
    <col min="796" max="796" width="21.85546875" style="429" customWidth="1"/>
    <col min="797" max="1026" width="9.140625" style="429"/>
    <col min="1027" max="1027" width="49.140625" style="429" bestFit="1" customWidth="1"/>
    <col min="1028" max="1028" width="17.7109375" style="429" customWidth="1"/>
    <col min="1029" max="1029" width="9.140625" style="429" customWidth="1"/>
    <col min="1030" max="1030" width="8.42578125" style="429" customWidth="1"/>
    <col min="1031" max="1032" width="17.7109375" style="429" customWidth="1"/>
    <col min="1033" max="1033" width="9.140625" style="429" customWidth="1"/>
    <col min="1034" max="1034" width="8.42578125" style="429" customWidth="1"/>
    <col min="1035" max="1035" width="17.7109375" style="429" customWidth="1"/>
    <col min="1036" max="1036" width="15.140625" style="429" customWidth="1"/>
    <col min="1037" max="1037" width="17.7109375" style="429" customWidth="1"/>
    <col min="1038" max="1038" width="10.140625" style="429" customWidth="1"/>
    <col min="1039" max="1039" width="15.140625" style="429" customWidth="1"/>
    <col min="1040" max="1040" width="17.7109375" style="429" customWidth="1"/>
    <col min="1041" max="1041" width="10.140625" style="429" customWidth="1"/>
    <col min="1042" max="1042" width="15.140625" style="429" customWidth="1"/>
    <col min="1043" max="1043" width="16.140625" style="429" customWidth="1"/>
    <col min="1044" max="1044" width="20.140625" style="429" customWidth="1"/>
    <col min="1045" max="1045" width="9.5703125" style="429" customWidth="1"/>
    <col min="1046" max="1046" width="15.85546875" style="429" customWidth="1"/>
    <col min="1047" max="1047" width="20.140625" style="429" customWidth="1"/>
    <col min="1048" max="1048" width="20.7109375" style="429" customWidth="1"/>
    <col min="1049" max="1049" width="14.140625" style="429" customWidth="1"/>
    <col min="1050" max="1050" width="9.140625" style="429" customWidth="1"/>
    <col min="1051" max="1051" width="19.140625" style="429" customWidth="1"/>
    <col min="1052" max="1052" width="21.85546875" style="429" customWidth="1"/>
    <col min="1053" max="1282" width="9.140625" style="429"/>
    <col min="1283" max="1283" width="49.140625" style="429" bestFit="1" customWidth="1"/>
    <col min="1284" max="1284" width="17.7109375" style="429" customWidth="1"/>
    <col min="1285" max="1285" width="9.140625" style="429" customWidth="1"/>
    <col min="1286" max="1286" width="8.42578125" style="429" customWidth="1"/>
    <col min="1287" max="1288" width="17.7109375" style="429" customWidth="1"/>
    <col min="1289" max="1289" width="9.140625" style="429" customWidth="1"/>
    <col min="1290" max="1290" width="8.42578125" style="429" customWidth="1"/>
    <col min="1291" max="1291" width="17.7109375" style="429" customWidth="1"/>
    <col min="1292" max="1292" width="15.140625" style="429" customWidth="1"/>
    <col min="1293" max="1293" width="17.7109375" style="429" customWidth="1"/>
    <col min="1294" max="1294" width="10.140625" style="429" customWidth="1"/>
    <col min="1295" max="1295" width="15.140625" style="429" customWidth="1"/>
    <col min="1296" max="1296" width="17.7109375" style="429" customWidth="1"/>
    <col min="1297" max="1297" width="10.140625" style="429" customWidth="1"/>
    <col min="1298" max="1298" width="15.140625" style="429" customWidth="1"/>
    <col min="1299" max="1299" width="16.140625" style="429" customWidth="1"/>
    <col min="1300" max="1300" width="20.140625" style="429" customWidth="1"/>
    <col min="1301" max="1301" width="9.5703125" style="429" customWidth="1"/>
    <col min="1302" max="1302" width="15.85546875" style="429" customWidth="1"/>
    <col min="1303" max="1303" width="20.140625" style="429" customWidth="1"/>
    <col min="1304" max="1304" width="20.7109375" style="429" customWidth="1"/>
    <col min="1305" max="1305" width="14.140625" style="429" customWidth="1"/>
    <col min="1306" max="1306" width="9.140625" style="429" customWidth="1"/>
    <col min="1307" max="1307" width="19.140625" style="429" customWidth="1"/>
    <col min="1308" max="1308" width="21.85546875" style="429" customWidth="1"/>
    <col min="1309" max="1538" width="9.140625" style="429"/>
    <col min="1539" max="1539" width="49.140625" style="429" bestFit="1" customWidth="1"/>
    <col min="1540" max="1540" width="17.7109375" style="429" customWidth="1"/>
    <col min="1541" max="1541" width="9.140625" style="429" customWidth="1"/>
    <col min="1542" max="1542" width="8.42578125" style="429" customWidth="1"/>
    <col min="1543" max="1544" width="17.7109375" style="429" customWidth="1"/>
    <col min="1545" max="1545" width="9.140625" style="429" customWidth="1"/>
    <col min="1546" max="1546" width="8.42578125" style="429" customWidth="1"/>
    <col min="1547" max="1547" width="17.7109375" style="429" customWidth="1"/>
    <col min="1548" max="1548" width="15.140625" style="429" customWidth="1"/>
    <col min="1549" max="1549" width="17.7109375" style="429" customWidth="1"/>
    <col min="1550" max="1550" width="10.140625" style="429" customWidth="1"/>
    <col min="1551" max="1551" width="15.140625" style="429" customWidth="1"/>
    <col min="1552" max="1552" width="17.7109375" style="429" customWidth="1"/>
    <col min="1553" max="1553" width="10.140625" style="429" customWidth="1"/>
    <col min="1554" max="1554" width="15.140625" style="429" customWidth="1"/>
    <col min="1555" max="1555" width="16.140625" style="429" customWidth="1"/>
    <col min="1556" max="1556" width="20.140625" style="429" customWidth="1"/>
    <col min="1557" max="1557" width="9.5703125" style="429" customWidth="1"/>
    <col min="1558" max="1558" width="15.85546875" style="429" customWidth="1"/>
    <col min="1559" max="1559" width="20.140625" style="429" customWidth="1"/>
    <col min="1560" max="1560" width="20.7109375" style="429" customWidth="1"/>
    <col min="1561" max="1561" width="14.140625" style="429" customWidth="1"/>
    <col min="1562" max="1562" width="9.140625" style="429" customWidth="1"/>
    <col min="1563" max="1563" width="19.140625" style="429" customWidth="1"/>
    <col min="1564" max="1564" width="21.85546875" style="429" customWidth="1"/>
    <col min="1565" max="1794" width="9.140625" style="429"/>
    <col min="1795" max="1795" width="49.140625" style="429" bestFit="1" customWidth="1"/>
    <col min="1796" max="1796" width="17.7109375" style="429" customWidth="1"/>
    <col min="1797" max="1797" width="9.140625" style="429" customWidth="1"/>
    <col min="1798" max="1798" width="8.42578125" style="429" customWidth="1"/>
    <col min="1799" max="1800" width="17.7109375" style="429" customWidth="1"/>
    <col min="1801" max="1801" width="9.140625" style="429" customWidth="1"/>
    <col min="1802" max="1802" width="8.42578125" style="429" customWidth="1"/>
    <col min="1803" max="1803" width="17.7109375" style="429" customWidth="1"/>
    <col min="1804" max="1804" width="15.140625" style="429" customWidth="1"/>
    <col min="1805" max="1805" width="17.7109375" style="429" customWidth="1"/>
    <col min="1806" max="1806" width="10.140625" style="429" customWidth="1"/>
    <col min="1807" max="1807" width="15.140625" style="429" customWidth="1"/>
    <col min="1808" max="1808" width="17.7109375" style="429" customWidth="1"/>
    <col min="1809" max="1809" width="10.140625" style="429" customWidth="1"/>
    <col min="1810" max="1810" width="15.140625" style="429" customWidth="1"/>
    <col min="1811" max="1811" width="16.140625" style="429" customWidth="1"/>
    <col min="1812" max="1812" width="20.140625" style="429" customWidth="1"/>
    <col min="1813" max="1813" width="9.5703125" style="429" customWidth="1"/>
    <col min="1814" max="1814" width="15.85546875" style="429" customWidth="1"/>
    <col min="1815" max="1815" width="20.140625" style="429" customWidth="1"/>
    <col min="1816" max="1816" width="20.7109375" style="429" customWidth="1"/>
    <col min="1817" max="1817" width="14.140625" style="429" customWidth="1"/>
    <col min="1818" max="1818" width="9.140625" style="429" customWidth="1"/>
    <col min="1819" max="1819" width="19.140625" style="429" customWidth="1"/>
    <col min="1820" max="1820" width="21.85546875" style="429" customWidth="1"/>
    <col min="1821" max="2050" width="9.140625" style="429"/>
    <col min="2051" max="2051" width="49.140625" style="429" bestFit="1" customWidth="1"/>
    <col min="2052" max="2052" width="17.7109375" style="429" customWidth="1"/>
    <col min="2053" max="2053" width="9.140625" style="429" customWidth="1"/>
    <col min="2054" max="2054" width="8.42578125" style="429" customWidth="1"/>
    <col min="2055" max="2056" width="17.7109375" style="429" customWidth="1"/>
    <col min="2057" max="2057" width="9.140625" style="429" customWidth="1"/>
    <col min="2058" max="2058" width="8.42578125" style="429" customWidth="1"/>
    <col min="2059" max="2059" width="17.7109375" style="429" customWidth="1"/>
    <col min="2060" max="2060" width="15.140625" style="429" customWidth="1"/>
    <col min="2061" max="2061" width="17.7109375" style="429" customWidth="1"/>
    <col min="2062" max="2062" width="10.140625" style="429" customWidth="1"/>
    <col min="2063" max="2063" width="15.140625" style="429" customWidth="1"/>
    <col min="2064" max="2064" width="17.7109375" style="429" customWidth="1"/>
    <col min="2065" max="2065" width="10.140625" style="429" customWidth="1"/>
    <col min="2066" max="2066" width="15.140625" style="429" customWidth="1"/>
    <col min="2067" max="2067" width="16.140625" style="429" customWidth="1"/>
    <col min="2068" max="2068" width="20.140625" style="429" customWidth="1"/>
    <col min="2069" max="2069" width="9.5703125" style="429" customWidth="1"/>
    <col min="2070" max="2070" width="15.85546875" style="429" customWidth="1"/>
    <col min="2071" max="2071" width="20.140625" style="429" customWidth="1"/>
    <col min="2072" max="2072" width="20.7109375" style="429" customWidth="1"/>
    <col min="2073" max="2073" width="14.140625" style="429" customWidth="1"/>
    <col min="2074" max="2074" width="9.140625" style="429" customWidth="1"/>
    <col min="2075" max="2075" width="19.140625" style="429" customWidth="1"/>
    <col min="2076" max="2076" width="21.85546875" style="429" customWidth="1"/>
    <col min="2077" max="2306" width="9.140625" style="429"/>
    <col min="2307" max="2307" width="49.140625" style="429" bestFit="1" customWidth="1"/>
    <col min="2308" max="2308" width="17.7109375" style="429" customWidth="1"/>
    <col min="2309" max="2309" width="9.140625" style="429" customWidth="1"/>
    <col min="2310" max="2310" width="8.42578125" style="429" customWidth="1"/>
    <col min="2311" max="2312" width="17.7109375" style="429" customWidth="1"/>
    <col min="2313" max="2313" width="9.140625" style="429" customWidth="1"/>
    <col min="2314" max="2314" width="8.42578125" style="429" customWidth="1"/>
    <col min="2315" max="2315" width="17.7109375" style="429" customWidth="1"/>
    <col min="2316" max="2316" width="15.140625" style="429" customWidth="1"/>
    <col min="2317" max="2317" width="17.7109375" style="429" customWidth="1"/>
    <col min="2318" max="2318" width="10.140625" style="429" customWidth="1"/>
    <col min="2319" max="2319" width="15.140625" style="429" customWidth="1"/>
    <col min="2320" max="2320" width="17.7109375" style="429" customWidth="1"/>
    <col min="2321" max="2321" width="10.140625" style="429" customWidth="1"/>
    <col min="2322" max="2322" width="15.140625" style="429" customWidth="1"/>
    <col min="2323" max="2323" width="16.140625" style="429" customWidth="1"/>
    <col min="2324" max="2324" width="20.140625" style="429" customWidth="1"/>
    <col min="2325" max="2325" width="9.5703125" style="429" customWidth="1"/>
    <col min="2326" max="2326" width="15.85546875" style="429" customWidth="1"/>
    <col min="2327" max="2327" width="20.140625" style="429" customWidth="1"/>
    <col min="2328" max="2328" width="20.7109375" style="429" customWidth="1"/>
    <col min="2329" max="2329" width="14.140625" style="429" customWidth="1"/>
    <col min="2330" max="2330" width="9.140625" style="429" customWidth="1"/>
    <col min="2331" max="2331" width="19.140625" style="429" customWidth="1"/>
    <col min="2332" max="2332" width="21.85546875" style="429" customWidth="1"/>
    <col min="2333" max="2562" width="9.140625" style="429"/>
    <col min="2563" max="2563" width="49.140625" style="429" bestFit="1" customWidth="1"/>
    <col min="2564" max="2564" width="17.7109375" style="429" customWidth="1"/>
    <col min="2565" max="2565" width="9.140625" style="429" customWidth="1"/>
    <col min="2566" max="2566" width="8.42578125" style="429" customWidth="1"/>
    <col min="2567" max="2568" width="17.7109375" style="429" customWidth="1"/>
    <col min="2569" max="2569" width="9.140625" style="429" customWidth="1"/>
    <col min="2570" max="2570" width="8.42578125" style="429" customWidth="1"/>
    <col min="2571" max="2571" width="17.7109375" style="429" customWidth="1"/>
    <col min="2572" max="2572" width="15.140625" style="429" customWidth="1"/>
    <col min="2573" max="2573" width="17.7109375" style="429" customWidth="1"/>
    <col min="2574" max="2574" width="10.140625" style="429" customWidth="1"/>
    <col min="2575" max="2575" width="15.140625" style="429" customWidth="1"/>
    <col min="2576" max="2576" width="17.7109375" style="429" customWidth="1"/>
    <col min="2577" max="2577" width="10.140625" style="429" customWidth="1"/>
    <col min="2578" max="2578" width="15.140625" style="429" customWidth="1"/>
    <col min="2579" max="2579" width="16.140625" style="429" customWidth="1"/>
    <col min="2580" max="2580" width="20.140625" style="429" customWidth="1"/>
    <col min="2581" max="2581" width="9.5703125" style="429" customWidth="1"/>
    <col min="2582" max="2582" width="15.85546875" style="429" customWidth="1"/>
    <col min="2583" max="2583" width="20.140625" style="429" customWidth="1"/>
    <col min="2584" max="2584" width="20.7109375" style="429" customWidth="1"/>
    <col min="2585" max="2585" width="14.140625" style="429" customWidth="1"/>
    <col min="2586" max="2586" width="9.140625" style="429" customWidth="1"/>
    <col min="2587" max="2587" width="19.140625" style="429" customWidth="1"/>
    <col min="2588" max="2588" width="21.85546875" style="429" customWidth="1"/>
    <col min="2589" max="2818" width="9.140625" style="429"/>
    <col min="2819" max="2819" width="49.140625" style="429" bestFit="1" customWidth="1"/>
    <col min="2820" max="2820" width="17.7109375" style="429" customWidth="1"/>
    <col min="2821" max="2821" width="9.140625" style="429" customWidth="1"/>
    <col min="2822" max="2822" width="8.42578125" style="429" customWidth="1"/>
    <col min="2823" max="2824" width="17.7109375" style="429" customWidth="1"/>
    <col min="2825" max="2825" width="9.140625" style="429" customWidth="1"/>
    <col min="2826" max="2826" width="8.42578125" style="429" customWidth="1"/>
    <col min="2827" max="2827" width="17.7109375" style="429" customWidth="1"/>
    <col min="2828" max="2828" width="15.140625" style="429" customWidth="1"/>
    <col min="2829" max="2829" width="17.7109375" style="429" customWidth="1"/>
    <col min="2830" max="2830" width="10.140625" style="429" customWidth="1"/>
    <col min="2831" max="2831" width="15.140625" style="429" customWidth="1"/>
    <col min="2832" max="2832" width="17.7109375" style="429" customWidth="1"/>
    <col min="2833" max="2833" width="10.140625" style="429" customWidth="1"/>
    <col min="2834" max="2834" width="15.140625" style="429" customWidth="1"/>
    <col min="2835" max="2835" width="16.140625" style="429" customWidth="1"/>
    <col min="2836" max="2836" width="20.140625" style="429" customWidth="1"/>
    <col min="2837" max="2837" width="9.5703125" style="429" customWidth="1"/>
    <col min="2838" max="2838" width="15.85546875" style="429" customWidth="1"/>
    <col min="2839" max="2839" width="20.140625" style="429" customWidth="1"/>
    <col min="2840" max="2840" width="20.7109375" style="429" customWidth="1"/>
    <col min="2841" max="2841" width="14.140625" style="429" customWidth="1"/>
    <col min="2842" max="2842" width="9.140625" style="429" customWidth="1"/>
    <col min="2843" max="2843" width="19.140625" style="429" customWidth="1"/>
    <col min="2844" max="2844" width="21.85546875" style="429" customWidth="1"/>
    <col min="2845" max="3074" width="9.140625" style="429"/>
    <col min="3075" max="3075" width="49.140625" style="429" bestFit="1" customWidth="1"/>
    <col min="3076" max="3076" width="17.7109375" style="429" customWidth="1"/>
    <col min="3077" max="3077" width="9.140625" style="429" customWidth="1"/>
    <col min="3078" max="3078" width="8.42578125" style="429" customWidth="1"/>
    <col min="3079" max="3080" width="17.7109375" style="429" customWidth="1"/>
    <col min="3081" max="3081" width="9.140625" style="429" customWidth="1"/>
    <col min="3082" max="3082" width="8.42578125" style="429" customWidth="1"/>
    <col min="3083" max="3083" width="17.7109375" style="429" customWidth="1"/>
    <col min="3084" max="3084" width="15.140625" style="429" customWidth="1"/>
    <col min="3085" max="3085" width="17.7109375" style="429" customWidth="1"/>
    <col min="3086" max="3086" width="10.140625" style="429" customWidth="1"/>
    <col min="3087" max="3087" width="15.140625" style="429" customWidth="1"/>
    <col min="3088" max="3088" width="17.7109375" style="429" customWidth="1"/>
    <col min="3089" max="3089" width="10.140625" style="429" customWidth="1"/>
    <col min="3090" max="3090" width="15.140625" style="429" customWidth="1"/>
    <col min="3091" max="3091" width="16.140625" style="429" customWidth="1"/>
    <col min="3092" max="3092" width="20.140625" style="429" customWidth="1"/>
    <col min="3093" max="3093" width="9.5703125" style="429" customWidth="1"/>
    <col min="3094" max="3094" width="15.85546875" style="429" customWidth="1"/>
    <col min="3095" max="3095" width="20.140625" style="429" customWidth="1"/>
    <col min="3096" max="3096" width="20.7109375" style="429" customWidth="1"/>
    <col min="3097" max="3097" width="14.140625" style="429" customWidth="1"/>
    <col min="3098" max="3098" width="9.140625" style="429" customWidth="1"/>
    <col min="3099" max="3099" width="19.140625" style="429" customWidth="1"/>
    <col min="3100" max="3100" width="21.85546875" style="429" customWidth="1"/>
    <col min="3101" max="3330" width="9.140625" style="429"/>
    <col min="3331" max="3331" width="49.140625" style="429" bestFit="1" customWidth="1"/>
    <col min="3332" max="3332" width="17.7109375" style="429" customWidth="1"/>
    <col min="3333" max="3333" width="9.140625" style="429" customWidth="1"/>
    <col min="3334" max="3334" width="8.42578125" style="429" customWidth="1"/>
    <col min="3335" max="3336" width="17.7109375" style="429" customWidth="1"/>
    <col min="3337" max="3337" width="9.140625" style="429" customWidth="1"/>
    <col min="3338" max="3338" width="8.42578125" style="429" customWidth="1"/>
    <col min="3339" max="3339" width="17.7109375" style="429" customWidth="1"/>
    <col min="3340" max="3340" width="15.140625" style="429" customWidth="1"/>
    <col min="3341" max="3341" width="17.7109375" style="429" customWidth="1"/>
    <col min="3342" max="3342" width="10.140625" style="429" customWidth="1"/>
    <col min="3343" max="3343" width="15.140625" style="429" customWidth="1"/>
    <col min="3344" max="3344" width="17.7109375" style="429" customWidth="1"/>
    <col min="3345" max="3345" width="10.140625" style="429" customWidth="1"/>
    <col min="3346" max="3346" width="15.140625" style="429" customWidth="1"/>
    <col min="3347" max="3347" width="16.140625" style="429" customWidth="1"/>
    <col min="3348" max="3348" width="20.140625" style="429" customWidth="1"/>
    <col min="3349" max="3349" width="9.5703125" style="429" customWidth="1"/>
    <col min="3350" max="3350" width="15.85546875" style="429" customWidth="1"/>
    <col min="3351" max="3351" width="20.140625" style="429" customWidth="1"/>
    <col min="3352" max="3352" width="20.7109375" style="429" customWidth="1"/>
    <col min="3353" max="3353" width="14.140625" style="429" customWidth="1"/>
    <col min="3354" max="3354" width="9.140625" style="429" customWidth="1"/>
    <col min="3355" max="3355" width="19.140625" style="429" customWidth="1"/>
    <col min="3356" max="3356" width="21.85546875" style="429" customWidth="1"/>
    <col min="3357" max="3586" width="9.140625" style="429"/>
    <col min="3587" max="3587" width="49.140625" style="429" bestFit="1" customWidth="1"/>
    <col min="3588" max="3588" width="17.7109375" style="429" customWidth="1"/>
    <col min="3589" max="3589" width="9.140625" style="429" customWidth="1"/>
    <col min="3590" max="3590" width="8.42578125" style="429" customWidth="1"/>
    <col min="3591" max="3592" width="17.7109375" style="429" customWidth="1"/>
    <col min="3593" max="3593" width="9.140625" style="429" customWidth="1"/>
    <col min="3594" max="3594" width="8.42578125" style="429" customWidth="1"/>
    <col min="3595" max="3595" width="17.7109375" style="429" customWidth="1"/>
    <col min="3596" max="3596" width="15.140625" style="429" customWidth="1"/>
    <col min="3597" max="3597" width="17.7109375" style="429" customWidth="1"/>
    <col min="3598" max="3598" width="10.140625" style="429" customWidth="1"/>
    <col min="3599" max="3599" width="15.140625" style="429" customWidth="1"/>
    <col min="3600" max="3600" width="17.7109375" style="429" customWidth="1"/>
    <col min="3601" max="3601" width="10.140625" style="429" customWidth="1"/>
    <col min="3602" max="3602" width="15.140625" style="429" customWidth="1"/>
    <col min="3603" max="3603" width="16.140625" style="429" customWidth="1"/>
    <col min="3604" max="3604" width="20.140625" style="429" customWidth="1"/>
    <col min="3605" max="3605" width="9.5703125" style="429" customWidth="1"/>
    <col min="3606" max="3606" width="15.85546875" style="429" customWidth="1"/>
    <col min="3607" max="3607" width="20.140625" style="429" customWidth="1"/>
    <col min="3608" max="3608" width="20.7109375" style="429" customWidth="1"/>
    <col min="3609" max="3609" width="14.140625" style="429" customWidth="1"/>
    <col min="3610" max="3610" width="9.140625" style="429" customWidth="1"/>
    <col min="3611" max="3611" width="19.140625" style="429" customWidth="1"/>
    <col min="3612" max="3612" width="21.85546875" style="429" customWidth="1"/>
    <col min="3613" max="3842" width="9.140625" style="429"/>
    <col min="3843" max="3843" width="49.140625" style="429" bestFit="1" customWidth="1"/>
    <col min="3844" max="3844" width="17.7109375" style="429" customWidth="1"/>
    <col min="3845" max="3845" width="9.140625" style="429" customWidth="1"/>
    <col min="3846" max="3846" width="8.42578125" style="429" customWidth="1"/>
    <col min="3847" max="3848" width="17.7109375" style="429" customWidth="1"/>
    <col min="3849" max="3849" width="9.140625" style="429" customWidth="1"/>
    <col min="3850" max="3850" width="8.42578125" style="429" customWidth="1"/>
    <col min="3851" max="3851" width="17.7109375" style="429" customWidth="1"/>
    <col min="3852" max="3852" width="15.140625" style="429" customWidth="1"/>
    <col min="3853" max="3853" width="17.7109375" style="429" customWidth="1"/>
    <col min="3854" max="3854" width="10.140625" style="429" customWidth="1"/>
    <col min="3855" max="3855" width="15.140625" style="429" customWidth="1"/>
    <col min="3856" max="3856" width="17.7109375" style="429" customWidth="1"/>
    <col min="3857" max="3857" width="10.140625" style="429" customWidth="1"/>
    <col min="3858" max="3858" width="15.140625" style="429" customWidth="1"/>
    <col min="3859" max="3859" width="16.140625" style="429" customWidth="1"/>
    <col min="3860" max="3860" width="20.140625" style="429" customWidth="1"/>
    <col min="3861" max="3861" width="9.5703125" style="429" customWidth="1"/>
    <col min="3862" max="3862" width="15.85546875" style="429" customWidth="1"/>
    <col min="3863" max="3863" width="20.140625" style="429" customWidth="1"/>
    <col min="3864" max="3864" width="20.7109375" style="429" customWidth="1"/>
    <col min="3865" max="3865" width="14.140625" style="429" customWidth="1"/>
    <col min="3866" max="3866" width="9.140625" style="429" customWidth="1"/>
    <col min="3867" max="3867" width="19.140625" style="429" customWidth="1"/>
    <col min="3868" max="3868" width="21.85546875" style="429" customWidth="1"/>
    <col min="3869" max="4098" width="9.140625" style="429"/>
    <col min="4099" max="4099" width="49.140625" style="429" bestFit="1" customWidth="1"/>
    <col min="4100" max="4100" width="17.7109375" style="429" customWidth="1"/>
    <col min="4101" max="4101" width="9.140625" style="429" customWidth="1"/>
    <col min="4102" max="4102" width="8.42578125" style="429" customWidth="1"/>
    <col min="4103" max="4104" width="17.7109375" style="429" customWidth="1"/>
    <col min="4105" max="4105" width="9.140625" style="429" customWidth="1"/>
    <col min="4106" max="4106" width="8.42578125" style="429" customWidth="1"/>
    <col min="4107" max="4107" width="17.7109375" style="429" customWidth="1"/>
    <col min="4108" max="4108" width="15.140625" style="429" customWidth="1"/>
    <col min="4109" max="4109" width="17.7109375" style="429" customWidth="1"/>
    <col min="4110" max="4110" width="10.140625" style="429" customWidth="1"/>
    <col min="4111" max="4111" width="15.140625" style="429" customWidth="1"/>
    <col min="4112" max="4112" width="17.7109375" style="429" customWidth="1"/>
    <col min="4113" max="4113" width="10.140625" style="429" customWidth="1"/>
    <col min="4114" max="4114" width="15.140625" style="429" customWidth="1"/>
    <col min="4115" max="4115" width="16.140625" style="429" customWidth="1"/>
    <col min="4116" max="4116" width="20.140625" style="429" customWidth="1"/>
    <col min="4117" max="4117" width="9.5703125" style="429" customWidth="1"/>
    <col min="4118" max="4118" width="15.85546875" style="429" customWidth="1"/>
    <col min="4119" max="4119" width="20.140625" style="429" customWidth="1"/>
    <col min="4120" max="4120" width="20.7109375" style="429" customWidth="1"/>
    <col min="4121" max="4121" width="14.140625" style="429" customWidth="1"/>
    <col min="4122" max="4122" width="9.140625" style="429" customWidth="1"/>
    <col min="4123" max="4123" width="19.140625" style="429" customWidth="1"/>
    <col min="4124" max="4124" width="21.85546875" style="429" customWidth="1"/>
    <col min="4125" max="4354" width="9.140625" style="429"/>
    <col min="4355" max="4355" width="49.140625" style="429" bestFit="1" customWidth="1"/>
    <col min="4356" max="4356" width="17.7109375" style="429" customWidth="1"/>
    <col min="4357" max="4357" width="9.140625" style="429" customWidth="1"/>
    <col min="4358" max="4358" width="8.42578125" style="429" customWidth="1"/>
    <col min="4359" max="4360" width="17.7109375" style="429" customWidth="1"/>
    <col min="4361" max="4361" width="9.140625" style="429" customWidth="1"/>
    <col min="4362" max="4362" width="8.42578125" style="429" customWidth="1"/>
    <col min="4363" max="4363" width="17.7109375" style="429" customWidth="1"/>
    <col min="4364" max="4364" width="15.140625" style="429" customWidth="1"/>
    <col min="4365" max="4365" width="17.7109375" style="429" customWidth="1"/>
    <col min="4366" max="4366" width="10.140625" style="429" customWidth="1"/>
    <col min="4367" max="4367" width="15.140625" style="429" customWidth="1"/>
    <col min="4368" max="4368" width="17.7109375" style="429" customWidth="1"/>
    <col min="4369" max="4369" width="10.140625" style="429" customWidth="1"/>
    <col min="4370" max="4370" width="15.140625" style="429" customWidth="1"/>
    <col min="4371" max="4371" width="16.140625" style="429" customWidth="1"/>
    <col min="4372" max="4372" width="20.140625" style="429" customWidth="1"/>
    <col min="4373" max="4373" width="9.5703125" style="429" customWidth="1"/>
    <col min="4374" max="4374" width="15.85546875" style="429" customWidth="1"/>
    <col min="4375" max="4375" width="20.140625" style="429" customWidth="1"/>
    <col min="4376" max="4376" width="20.7109375" style="429" customWidth="1"/>
    <col min="4377" max="4377" width="14.140625" style="429" customWidth="1"/>
    <col min="4378" max="4378" width="9.140625" style="429" customWidth="1"/>
    <col min="4379" max="4379" width="19.140625" style="429" customWidth="1"/>
    <col min="4380" max="4380" width="21.85546875" style="429" customWidth="1"/>
    <col min="4381" max="4610" width="9.140625" style="429"/>
    <col min="4611" max="4611" width="49.140625" style="429" bestFit="1" customWidth="1"/>
    <col min="4612" max="4612" width="17.7109375" style="429" customWidth="1"/>
    <col min="4613" max="4613" width="9.140625" style="429" customWidth="1"/>
    <col min="4614" max="4614" width="8.42578125" style="429" customWidth="1"/>
    <col min="4615" max="4616" width="17.7109375" style="429" customWidth="1"/>
    <col min="4617" max="4617" width="9.140625" style="429" customWidth="1"/>
    <col min="4618" max="4618" width="8.42578125" style="429" customWidth="1"/>
    <col min="4619" max="4619" width="17.7109375" style="429" customWidth="1"/>
    <col min="4620" max="4620" width="15.140625" style="429" customWidth="1"/>
    <col min="4621" max="4621" width="17.7109375" style="429" customWidth="1"/>
    <col min="4622" max="4622" width="10.140625" style="429" customWidth="1"/>
    <col min="4623" max="4623" width="15.140625" style="429" customWidth="1"/>
    <col min="4624" max="4624" width="17.7109375" style="429" customWidth="1"/>
    <col min="4625" max="4625" width="10.140625" style="429" customWidth="1"/>
    <col min="4626" max="4626" width="15.140625" style="429" customWidth="1"/>
    <col min="4627" max="4627" width="16.140625" style="429" customWidth="1"/>
    <col min="4628" max="4628" width="20.140625" style="429" customWidth="1"/>
    <col min="4629" max="4629" width="9.5703125" style="429" customWidth="1"/>
    <col min="4630" max="4630" width="15.85546875" style="429" customWidth="1"/>
    <col min="4631" max="4631" width="20.140625" style="429" customWidth="1"/>
    <col min="4632" max="4632" width="20.7109375" style="429" customWidth="1"/>
    <col min="4633" max="4633" width="14.140625" style="429" customWidth="1"/>
    <col min="4634" max="4634" width="9.140625" style="429" customWidth="1"/>
    <col min="4635" max="4635" width="19.140625" style="429" customWidth="1"/>
    <col min="4636" max="4636" width="21.85546875" style="429" customWidth="1"/>
    <col min="4637" max="4866" width="9.140625" style="429"/>
    <col min="4867" max="4867" width="49.140625" style="429" bestFit="1" customWidth="1"/>
    <col min="4868" max="4868" width="17.7109375" style="429" customWidth="1"/>
    <col min="4869" max="4869" width="9.140625" style="429" customWidth="1"/>
    <col min="4870" max="4870" width="8.42578125" style="429" customWidth="1"/>
    <col min="4871" max="4872" width="17.7109375" style="429" customWidth="1"/>
    <col min="4873" max="4873" width="9.140625" style="429" customWidth="1"/>
    <col min="4874" max="4874" width="8.42578125" style="429" customWidth="1"/>
    <col min="4875" max="4875" width="17.7109375" style="429" customWidth="1"/>
    <col min="4876" max="4876" width="15.140625" style="429" customWidth="1"/>
    <col min="4877" max="4877" width="17.7109375" style="429" customWidth="1"/>
    <col min="4878" max="4878" width="10.140625" style="429" customWidth="1"/>
    <col min="4879" max="4879" width="15.140625" style="429" customWidth="1"/>
    <col min="4880" max="4880" width="17.7109375" style="429" customWidth="1"/>
    <col min="4881" max="4881" width="10.140625" style="429" customWidth="1"/>
    <col min="4882" max="4882" width="15.140625" style="429" customWidth="1"/>
    <col min="4883" max="4883" width="16.140625" style="429" customWidth="1"/>
    <col min="4884" max="4884" width="20.140625" style="429" customWidth="1"/>
    <col min="4885" max="4885" width="9.5703125" style="429" customWidth="1"/>
    <col min="4886" max="4886" width="15.85546875" style="429" customWidth="1"/>
    <col min="4887" max="4887" width="20.140625" style="429" customWidth="1"/>
    <col min="4888" max="4888" width="20.7109375" style="429" customWidth="1"/>
    <col min="4889" max="4889" width="14.140625" style="429" customWidth="1"/>
    <col min="4890" max="4890" width="9.140625" style="429" customWidth="1"/>
    <col min="4891" max="4891" width="19.140625" style="429" customWidth="1"/>
    <col min="4892" max="4892" width="21.85546875" style="429" customWidth="1"/>
    <col min="4893" max="5122" width="9.140625" style="429"/>
    <col min="5123" max="5123" width="49.140625" style="429" bestFit="1" customWidth="1"/>
    <col min="5124" max="5124" width="17.7109375" style="429" customWidth="1"/>
    <col min="5125" max="5125" width="9.140625" style="429" customWidth="1"/>
    <col min="5126" max="5126" width="8.42578125" style="429" customWidth="1"/>
    <col min="5127" max="5128" width="17.7109375" style="429" customWidth="1"/>
    <col min="5129" max="5129" width="9.140625" style="429" customWidth="1"/>
    <col min="5130" max="5130" width="8.42578125" style="429" customWidth="1"/>
    <col min="5131" max="5131" width="17.7109375" style="429" customWidth="1"/>
    <col min="5132" max="5132" width="15.140625" style="429" customWidth="1"/>
    <col min="5133" max="5133" width="17.7109375" style="429" customWidth="1"/>
    <col min="5134" max="5134" width="10.140625" style="429" customWidth="1"/>
    <col min="5135" max="5135" width="15.140625" style="429" customWidth="1"/>
    <col min="5136" max="5136" width="17.7109375" style="429" customWidth="1"/>
    <col min="5137" max="5137" width="10.140625" style="429" customWidth="1"/>
    <col min="5138" max="5138" width="15.140625" style="429" customWidth="1"/>
    <col min="5139" max="5139" width="16.140625" style="429" customWidth="1"/>
    <col min="5140" max="5140" width="20.140625" style="429" customWidth="1"/>
    <col min="5141" max="5141" width="9.5703125" style="429" customWidth="1"/>
    <col min="5142" max="5142" width="15.85546875" style="429" customWidth="1"/>
    <col min="5143" max="5143" width="20.140625" style="429" customWidth="1"/>
    <col min="5144" max="5144" width="20.7109375" style="429" customWidth="1"/>
    <col min="5145" max="5145" width="14.140625" style="429" customWidth="1"/>
    <col min="5146" max="5146" width="9.140625" style="429" customWidth="1"/>
    <col min="5147" max="5147" width="19.140625" style="429" customWidth="1"/>
    <col min="5148" max="5148" width="21.85546875" style="429" customWidth="1"/>
    <col min="5149" max="5378" width="9.140625" style="429"/>
    <col min="5379" max="5379" width="49.140625" style="429" bestFit="1" customWidth="1"/>
    <col min="5380" max="5380" width="17.7109375" style="429" customWidth="1"/>
    <col min="5381" max="5381" width="9.140625" style="429" customWidth="1"/>
    <col min="5382" max="5382" width="8.42578125" style="429" customWidth="1"/>
    <col min="5383" max="5384" width="17.7109375" style="429" customWidth="1"/>
    <col min="5385" max="5385" width="9.140625" style="429" customWidth="1"/>
    <col min="5386" max="5386" width="8.42578125" style="429" customWidth="1"/>
    <col min="5387" max="5387" width="17.7109375" style="429" customWidth="1"/>
    <col min="5388" max="5388" width="15.140625" style="429" customWidth="1"/>
    <col min="5389" max="5389" width="17.7109375" style="429" customWidth="1"/>
    <col min="5390" max="5390" width="10.140625" style="429" customWidth="1"/>
    <col min="5391" max="5391" width="15.140625" style="429" customWidth="1"/>
    <col min="5392" max="5392" width="17.7109375" style="429" customWidth="1"/>
    <col min="5393" max="5393" width="10.140625" style="429" customWidth="1"/>
    <col min="5394" max="5394" width="15.140625" style="429" customWidth="1"/>
    <col min="5395" max="5395" width="16.140625" style="429" customWidth="1"/>
    <col min="5396" max="5396" width="20.140625" style="429" customWidth="1"/>
    <col min="5397" max="5397" width="9.5703125" style="429" customWidth="1"/>
    <col min="5398" max="5398" width="15.85546875" style="429" customWidth="1"/>
    <col min="5399" max="5399" width="20.140625" style="429" customWidth="1"/>
    <col min="5400" max="5400" width="20.7109375" style="429" customWidth="1"/>
    <col min="5401" max="5401" width="14.140625" style="429" customWidth="1"/>
    <col min="5402" max="5402" width="9.140625" style="429" customWidth="1"/>
    <col min="5403" max="5403" width="19.140625" style="429" customWidth="1"/>
    <col min="5404" max="5404" width="21.85546875" style="429" customWidth="1"/>
    <col min="5405" max="5634" width="9.140625" style="429"/>
    <col min="5635" max="5635" width="49.140625" style="429" bestFit="1" customWidth="1"/>
    <col min="5636" max="5636" width="17.7109375" style="429" customWidth="1"/>
    <col min="5637" max="5637" width="9.140625" style="429" customWidth="1"/>
    <col min="5638" max="5638" width="8.42578125" style="429" customWidth="1"/>
    <col min="5639" max="5640" width="17.7109375" style="429" customWidth="1"/>
    <col min="5641" max="5641" width="9.140625" style="429" customWidth="1"/>
    <col min="5642" max="5642" width="8.42578125" style="429" customWidth="1"/>
    <col min="5643" max="5643" width="17.7109375" style="429" customWidth="1"/>
    <col min="5644" max="5644" width="15.140625" style="429" customWidth="1"/>
    <col min="5645" max="5645" width="17.7109375" style="429" customWidth="1"/>
    <col min="5646" max="5646" width="10.140625" style="429" customWidth="1"/>
    <col min="5647" max="5647" width="15.140625" style="429" customWidth="1"/>
    <col min="5648" max="5648" width="17.7109375" style="429" customWidth="1"/>
    <col min="5649" max="5649" width="10.140625" style="429" customWidth="1"/>
    <col min="5650" max="5650" width="15.140625" style="429" customWidth="1"/>
    <col min="5651" max="5651" width="16.140625" style="429" customWidth="1"/>
    <col min="5652" max="5652" width="20.140625" style="429" customWidth="1"/>
    <col min="5653" max="5653" width="9.5703125" style="429" customWidth="1"/>
    <col min="5654" max="5654" width="15.85546875" style="429" customWidth="1"/>
    <col min="5655" max="5655" width="20.140625" style="429" customWidth="1"/>
    <col min="5656" max="5656" width="20.7109375" style="429" customWidth="1"/>
    <col min="5657" max="5657" width="14.140625" style="429" customWidth="1"/>
    <col min="5658" max="5658" width="9.140625" style="429" customWidth="1"/>
    <col min="5659" max="5659" width="19.140625" style="429" customWidth="1"/>
    <col min="5660" max="5660" width="21.85546875" style="429" customWidth="1"/>
    <col min="5661" max="5890" width="9.140625" style="429"/>
    <col min="5891" max="5891" width="49.140625" style="429" bestFit="1" customWidth="1"/>
    <col min="5892" max="5892" width="17.7109375" style="429" customWidth="1"/>
    <col min="5893" max="5893" width="9.140625" style="429" customWidth="1"/>
    <col min="5894" max="5894" width="8.42578125" style="429" customWidth="1"/>
    <col min="5895" max="5896" width="17.7109375" style="429" customWidth="1"/>
    <col min="5897" max="5897" width="9.140625" style="429" customWidth="1"/>
    <col min="5898" max="5898" width="8.42578125" style="429" customWidth="1"/>
    <col min="5899" max="5899" width="17.7109375" style="429" customWidth="1"/>
    <col min="5900" max="5900" width="15.140625" style="429" customWidth="1"/>
    <col min="5901" max="5901" width="17.7109375" style="429" customWidth="1"/>
    <col min="5902" max="5902" width="10.140625" style="429" customWidth="1"/>
    <col min="5903" max="5903" width="15.140625" style="429" customWidth="1"/>
    <col min="5904" max="5904" width="17.7109375" style="429" customWidth="1"/>
    <col min="5905" max="5905" width="10.140625" style="429" customWidth="1"/>
    <col min="5906" max="5906" width="15.140625" style="429" customWidth="1"/>
    <col min="5907" max="5907" width="16.140625" style="429" customWidth="1"/>
    <col min="5908" max="5908" width="20.140625" style="429" customWidth="1"/>
    <col min="5909" max="5909" width="9.5703125" style="429" customWidth="1"/>
    <col min="5910" max="5910" width="15.85546875" style="429" customWidth="1"/>
    <col min="5911" max="5911" width="20.140625" style="429" customWidth="1"/>
    <col min="5912" max="5912" width="20.7109375" style="429" customWidth="1"/>
    <col min="5913" max="5913" width="14.140625" style="429" customWidth="1"/>
    <col min="5914" max="5914" width="9.140625" style="429" customWidth="1"/>
    <col min="5915" max="5915" width="19.140625" style="429" customWidth="1"/>
    <col min="5916" max="5916" width="21.85546875" style="429" customWidth="1"/>
    <col min="5917" max="6146" width="9.140625" style="429"/>
    <col min="6147" max="6147" width="49.140625" style="429" bestFit="1" customWidth="1"/>
    <col min="6148" max="6148" width="17.7109375" style="429" customWidth="1"/>
    <col min="6149" max="6149" width="9.140625" style="429" customWidth="1"/>
    <col min="6150" max="6150" width="8.42578125" style="429" customWidth="1"/>
    <col min="6151" max="6152" width="17.7109375" style="429" customWidth="1"/>
    <col min="6153" max="6153" width="9.140625" style="429" customWidth="1"/>
    <col min="6154" max="6154" width="8.42578125" style="429" customWidth="1"/>
    <col min="6155" max="6155" width="17.7109375" style="429" customWidth="1"/>
    <col min="6156" max="6156" width="15.140625" style="429" customWidth="1"/>
    <col min="6157" max="6157" width="17.7109375" style="429" customWidth="1"/>
    <col min="6158" max="6158" width="10.140625" style="429" customWidth="1"/>
    <col min="6159" max="6159" width="15.140625" style="429" customWidth="1"/>
    <col min="6160" max="6160" width="17.7109375" style="429" customWidth="1"/>
    <col min="6161" max="6161" width="10.140625" style="429" customWidth="1"/>
    <col min="6162" max="6162" width="15.140625" style="429" customWidth="1"/>
    <col min="6163" max="6163" width="16.140625" style="429" customWidth="1"/>
    <col min="6164" max="6164" width="20.140625" style="429" customWidth="1"/>
    <col min="6165" max="6165" width="9.5703125" style="429" customWidth="1"/>
    <col min="6166" max="6166" width="15.85546875" style="429" customWidth="1"/>
    <col min="6167" max="6167" width="20.140625" style="429" customWidth="1"/>
    <col min="6168" max="6168" width="20.7109375" style="429" customWidth="1"/>
    <col min="6169" max="6169" width="14.140625" style="429" customWidth="1"/>
    <col min="6170" max="6170" width="9.140625" style="429" customWidth="1"/>
    <col min="6171" max="6171" width="19.140625" style="429" customWidth="1"/>
    <col min="6172" max="6172" width="21.85546875" style="429" customWidth="1"/>
    <col min="6173" max="6402" width="9.140625" style="429"/>
    <col min="6403" max="6403" width="49.140625" style="429" bestFit="1" customWidth="1"/>
    <col min="6404" max="6404" width="17.7109375" style="429" customWidth="1"/>
    <col min="6405" max="6405" width="9.140625" style="429" customWidth="1"/>
    <col min="6406" max="6406" width="8.42578125" style="429" customWidth="1"/>
    <col min="6407" max="6408" width="17.7109375" style="429" customWidth="1"/>
    <col min="6409" max="6409" width="9.140625" style="429" customWidth="1"/>
    <col min="6410" max="6410" width="8.42578125" style="429" customWidth="1"/>
    <col min="6411" max="6411" width="17.7109375" style="429" customWidth="1"/>
    <col min="6412" max="6412" width="15.140625" style="429" customWidth="1"/>
    <col min="6413" max="6413" width="17.7109375" style="429" customWidth="1"/>
    <col min="6414" max="6414" width="10.140625" style="429" customWidth="1"/>
    <col min="6415" max="6415" width="15.140625" style="429" customWidth="1"/>
    <col min="6416" max="6416" width="17.7109375" style="429" customWidth="1"/>
    <col min="6417" max="6417" width="10.140625" style="429" customWidth="1"/>
    <col min="6418" max="6418" width="15.140625" style="429" customWidth="1"/>
    <col min="6419" max="6419" width="16.140625" style="429" customWidth="1"/>
    <col min="6420" max="6420" width="20.140625" style="429" customWidth="1"/>
    <col min="6421" max="6421" width="9.5703125" style="429" customWidth="1"/>
    <col min="6422" max="6422" width="15.85546875" style="429" customWidth="1"/>
    <col min="6423" max="6423" width="20.140625" style="429" customWidth="1"/>
    <col min="6424" max="6424" width="20.7109375" style="429" customWidth="1"/>
    <col min="6425" max="6425" width="14.140625" style="429" customWidth="1"/>
    <col min="6426" max="6426" width="9.140625" style="429" customWidth="1"/>
    <col min="6427" max="6427" width="19.140625" style="429" customWidth="1"/>
    <col min="6428" max="6428" width="21.85546875" style="429" customWidth="1"/>
    <col min="6429" max="6658" width="9.140625" style="429"/>
    <col min="6659" max="6659" width="49.140625" style="429" bestFit="1" customWidth="1"/>
    <col min="6660" max="6660" width="17.7109375" style="429" customWidth="1"/>
    <col min="6661" max="6661" width="9.140625" style="429" customWidth="1"/>
    <col min="6662" max="6662" width="8.42578125" style="429" customWidth="1"/>
    <col min="6663" max="6664" width="17.7109375" style="429" customWidth="1"/>
    <col min="6665" max="6665" width="9.140625" style="429" customWidth="1"/>
    <col min="6666" max="6666" width="8.42578125" style="429" customWidth="1"/>
    <col min="6667" max="6667" width="17.7109375" style="429" customWidth="1"/>
    <col min="6668" max="6668" width="15.140625" style="429" customWidth="1"/>
    <col min="6669" max="6669" width="17.7109375" style="429" customWidth="1"/>
    <col min="6670" max="6670" width="10.140625" style="429" customWidth="1"/>
    <col min="6671" max="6671" width="15.140625" style="429" customWidth="1"/>
    <col min="6672" max="6672" width="17.7109375" style="429" customWidth="1"/>
    <col min="6673" max="6673" width="10.140625" style="429" customWidth="1"/>
    <col min="6674" max="6674" width="15.140625" style="429" customWidth="1"/>
    <col min="6675" max="6675" width="16.140625" style="429" customWidth="1"/>
    <col min="6676" max="6676" width="20.140625" style="429" customWidth="1"/>
    <col min="6677" max="6677" width="9.5703125" style="429" customWidth="1"/>
    <col min="6678" max="6678" width="15.85546875" style="429" customWidth="1"/>
    <col min="6679" max="6679" width="20.140625" style="429" customWidth="1"/>
    <col min="6680" max="6680" width="20.7109375" style="429" customWidth="1"/>
    <col min="6681" max="6681" width="14.140625" style="429" customWidth="1"/>
    <col min="6682" max="6682" width="9.140625" style="429" customWidth="1"/>
    <col min="6683" max="6683" width="19.140625" style="429" customWidth="1"/>
    <col min="6684" max="6684" width="21.85546875" style="429" customWidth="1"/>
    <col min="6685" max="6914" width="9.140625" style="429"/>
    <col min="6915" max="6915" width="49.140625" style="429" bestFit="1" customWidth="1"/>
    <col min="6916" max="6916" width="17.7109375" style="429" customWidth="1"/>
    <col min="6917" max="6917" width="9.140625" style="429" customWidth="1"/>
    <col min="6918" max="6918" width="8.42578125" style="429" customWidth="1"/>
    <col min="6919" max="6920" width="17.7109375" style="429" customWidth="1"/>
    <col min="6921" max="6921" width="9.140625" style="429" customWidth="1"/>
    <col min="6922" max="6922" width="8.42578125" style="429" customWidth="1"/>
    <col min="6923" max="6923" width="17.7109375" style="429" customWidth="1"/>
    <col min="6924" max="6924" width="15.140625" style="429" customWidth="1"/>
    <col min="6925" max="6925" width="17.7109375" style="429" customWidth="1"/>
    <col min="6926" max="6926" width="10.140625" style="429" customWidth="1"/>
    <col min="6927" max="6927" width="15.140625" style="429" customWidth="1"/>
    <col min="6928" max="6928" width="17.7109375" style="429" customWidth="1"/>
    <col min="6929" max="6929" width="10.140625" style="429" customWidth="1"/>
    <col min="6930" max="6930" width="15.140625" style="429" customWidth="1"/>
    <col min="6931" max="6931" width="16.140625" style="429" customWidth="1"/>
    <col min="6932" max="6932" width="20.140625" style="429" customWidth="1"/>
    <col min="6933" max="6933" width="9.5703125" style="429" customWidth="1"/>
    <col min="6934" max="6934" width="15.85546875" style="429" customWidth="1"/>
    <col min="6935" max="6935" width="20.140625" style="429" customWidth="1"/>
    <col min="6936" max="6936" width="20.7109375" style="429" customWidth="1"/>
    <col min="6937" max="6937" width="14.140625" style="429" customWidth="1"/>
    <col min="6938" max="6938" width="9.140625" style="429" customWidth="1"/>
    <col min="6939" max="6939" width="19.140625" style="429" customWidth="1"/>
    <col min="6940" max="6940" width="21.85546875" style="429" customWidth="1"/>
    <col min="6941" max="7170" width="9.140625" style="429"/>
    <col min="7171" max="7171" width="49.140625" style="429" bestFit="1" customWidth="1"/>
    <col min="7172" max="7172" width="17.7109375" style="429" customWidth="1"/>
    <col min="7173" max="7173" width="9.140625" style="429" customWidth="1"/>
    <col min="7174" max="7174" width="8.42578125" style="429" customWidth="1"/>
    <col min="7175" max="7176" width="17.7109375" style="429" customWidth="1"/>
    <col min="7177" max="7177" width="9.140625" style="429" customWidth="1"/>
    <col min="7178" max="7178" width="8.42578125" style="429" customWidth="1"/>
    <col min="7179" max="7179" width="17.7109375" style="429" customWidth="1"/>
    <col min="7180" max="7180" width="15.140625" style="429" customWidth="1"/>
    <col min="7181" max="7181" width="17.7109375" style="429" customWidth="1"/>
    <col min="7182" max="7182" width="10.140625" style="429" customWidth="1"/>
    <col min="7183" max="7183" width="15.140625" style="429" customWidth="1"/>
    <col min="7184" max="7184" width="17.7109375" style="429" customWidth="1"/>
    <col min="7185" max="7185" width="10.140625" style="429" customWidth="1"/>
    <col min="7186" max="7186" width="15.140625" style="429" customWidth="1"/>
    <col min="7187" max="7187" width="16.140625" style="429" customWidth="1"/>
    <col min="7188" max="7188" width="20.140625" style="429" customWidth="1"/>
    <col min="7189" max="7189" width="9.5703125" style="429" customWidth="1"/>
    <col min="7190" max="7190" width="15.85546875" style="429" customWidth="1"/>
    <col min="7191" max="7191" width="20.140625" style="429" customWidth="1"/>
    <col min="7192" max="7192" width="20.7109375" style="429" customWidth="1"/>
    <col min="7193" max="7193" width="14.140625" style="429" customWidth="1"/>
    <col min="7194" max="7194" width="9.140625" style="429" customWidth="1"/>
    <col min="7195" max="7195" width="19.140625" style="429" customWidth="1"/>
    <col min="7196" max="7196" width="21.85546875" style="429" customWidth="1"/>
    <col min="7197" max="7426" width="9.140625" style="429"/>
    <col min="7427" max="7427" width="49.140625" style="429" bestFit="1" customWidth="1"/>
    <col min="7428" max="7428" width="17.7109375" style="429" customWidth="1"/>
    <col min="7429" max="7429" width="9.140625" style="429" customWidth="1"/>
    <col min="7430" max="7430" width="8.42578125" style="429" customWidth="1"/>
    <col min="7431" max="7432" width="17.7109375" style="429" customWidth="1"/>
    <col min="7433" max="7433" width="9.140625" style="429" customWidth="1"/>
    <col min="7434" max="7434" width="8.42578125" style="429" customWidth="1"/>
    <col min="7435" max="7435" width="17.7109375" style="429" customWidth="1"/>
    <col min="7436" max="7436" width="15.140625" style="429" customWidth="1"/>
    <col min="7437" max="7437" width="17.7109375" style="429" customWidth="1"/>
    <col min="7438" max="7438" width="10.140625" style="429" customWidth="1"/>
    <col min="7439" max="7439" width="15.140625" style="429" customWidth="1"/>
    <col min="7440" max="7440" width="17.7109375" style="429" customWidth="1"/>
    <col min="7441" max="7441" width="10.140625" style="429" customWidth="1"/>
    <col min="7442" max="7442" width="15.140625" style="429" customWidth="1"/>
    <col min="7443" max="7443" width="16.140625" style="429" customWidth="1"/>
    <col min="7444" max="7444" width="20.140625" style="429" customWidth="1"/>
    <col min="7445" max="7445" width="9.5703125" style="429" customWidth="1"/>
    <col min="7446" max="7446" width="15.85546875" style="429" customWidth="1"/>
    <col min="7447" max="7447" width="20.140625" style="429" customWidth="1"/>
    <col min="7448" max="7448" width="20.7109375" style="429" customWidth="1"/>
    <col min="7449" max="7449" width="14.140625" style="429" customWidth="1"/>
    <col min="7450" max="7450" width="9.140625" style="429" customWidth="1"/>
    <col min="7451" max="7451" width="19.140625" style="429" customWidth="1"/>
    <col min="7452" max="7452" width="21.85546875" style="429" customWidth="1"/>
    <col min="7453" max="7682" width="9.140625" style="429"/>
    <col min="7683" max="7683" width="49.140625" style="429" bestFit="1" customWidth="1"/>
    <col min="7684" max="7684" width="17.7109375" style="429" customWidth="1"/>
    <col min="7685" max="7685" width="9.140625" style="429" customWidth="1"/>
    <col min="7686" max="7686" width="8.42578125" style="429" customWidth="1"/>
    <col min="7687" max="7688" width="17.7109375" style="429" customWidth="1"/>
    <col min="7689" max="7689" width="9.140625" style="429" customWidth="1"/>
    <col min="7690" max="7690" width="8.42578125" style="429" customWidth="1"/>
    <col min="7691" max="7691" width="17.7109375" style="429" customWidth="1"/>
    <col min="7692" max="7692" width="15.140625" style="429" customWidth="1"/>
    <col min="7693" max="7693" width="17.7109375" style="429" customWidth="1"/>
    <col min="7694" max="7694" width="10.140625" style="429" customWidth="1"/>
    <col min="7695" max="7695" width="15.140625" style="429" customWidth="1"/>
    <col min="7696" max="7696" width="17.7109375" style="429" customWidth="1"/>
    <col min="7697" max="7697" width="10.140625" style="429" customWidth="1"/>
    <col min="7698" max="7698" width="15.140625" style="429" customWidth="1"/>
    <col min="7699" max="7699" width="16.140625" style="429" customWidth="1"/>
    <col min="7700" max="7700" width="20.140625" style="429" customWidth="1"/>
    <col min="7701" max="7701" width="9.5703125" style="429" customWidth="1"/>
    <col min="7702" max="7702" width="15.85546875" style="429" customWidth="1"/>
    <col min="7703" max="7703" width="20.140625" style="429" customWidth="1"/>
    <col min="7704" max="7704" width="20.7109375" style="429" customWidth="1"/>
    <col min="7705" max="7705" width="14.140625" style="429" customWidth="1"/>
    <col min="7706" max="7706" width="9.140625" style="429" customWidth="1"/>
    <col min="7707" max="7707" width="19.140625" style="429" customWidth="1"/>
    <col min="7708" max="7708" width="21.85546875" style="429" customWidth="1"/>
    <col min="7709" max="7938" width="9.140625" style="429"/>
    <col min="7939" max="7939" width="49.140625" style="429" bestFit="1" customWidth="1"/>
    <col min="7940" max="7940" width="17.7109375" style="429" customWidth="1"/>
    <col min="7941" max="7941" width="9.140625" style="429" customWidth="1"/>
    <col min="7942" max="7942" width="8.42578125" style="429" customWidth="1"/>
    <col min="7943" max="7944" width="17.7109375" style="429" customWidth="1"/>
    <col min="7945" max="7945" width="9.140625" style="429" customWidth="1"/>
    <col min="7946" max="7946" width="8.42578125" style="429" customWidth="1"/>
    <col min="7947" max="7947" width="17.7109375" style="429" customWidth="1"/>
    <col min="7948" max="7948" width="15.140625" style="429" customWidth="1"/>
    <col min="7949" max="7949" width="17.7109375" style="429" customWidth="1"/>
    <col min="7950" max="7950" width="10.140625" style="429" customWidth="1"/>
    <col min="7951" max="7951" width="15.140625" style="429" customWidth="1"/>
    <col min="7952" max="7952" width="17.7109375" style="429" customWidth="1"/>
    <col min="7953" max="7953" width="10.140625" style="429" customWidth="1"/>
    <col min="7954" max="7954" width="15.140625" style="429" customWidth="1"/>
    <col min="7955" max="7955" width="16.140625" style="429" customWidth="1"/>
    <col min="7956" max="7956" width="20.140625" style="429" customWidth="1"/>
    <col min="7957" max="7957" width="9.5703125" style="429" customWidth="1"/>
    <col min="7958" max="7958" width="15.85546875" style="429" customWidth="1"/>
    <col min="7959" max="7959" width="20.140625" style="429" customWidth="1"/>
    <col min="7960" max="7960" width="20.7109375" style="429" customWidth="1"/>
    <col min="7961" max="7961" width="14.140625" style="429" customWidth="1"/>
    <col min="7962" max="7962" width="9.140625" style="429" customWidth="1"/>
    <col min="7963" max="7963" width="19.140625" style="429" customWidth="1"/>
    <col min="7964" max="7964" width="21.85546875" style="429" customWidth="1"/>
    <col min="7965" max="8194" width="9.140625" style="429"/>
    <col min="8195" max="8195" width="49.140625" style="429" bestFit="1" customWidth="1"/>
    <col min="8196" max="8196" width="17.7109375" style="429" customWidth="1"/>
    <col min="8197" max="8197" width="9.140625" style="429" customWidth="1"/>
    <col min="8198" max="8198" width="8.42578125" style="429" customWidth="1"/>
    <col min="8199" max="8200" width="17.7109375" style="429" customWidth="1"/>
    <col min="8201" max="8201" width="9.140625" style="429" customWidth="1"/>
    <col min="8202" max="8202" width="8.42578125" style="429" customWidth="1"/>
    <col min="8203" max="8203" width="17.7109375" style="429" customWidth="1"/>
    <col min="8204" max="8204" width="15.140625" style="429" customWidth="1"/>
    <col min="8205" max="8205" width="17.7109375" style="429" customWidth="1"/>
    <col min="8206" max="8206" width="10.140625" style="429" customWidth="1"/>
    <col min="8207" max="8207" width="15.140625" style="429" customWidth="1"/>
    <col min="8208" max="8208" width="17.7109375" style="429" customWidth="1"/>
    <col min="8209" max="8209" width="10.140625" style="429" customWidth="1"/>
    <col min="8210" max="8210" width="15.140625" style="429" customWidth="1"/>
    <col min="8211" max="8211" width="16.140625" style="429" customWidth="1"/>
    <col min="8212" max="8212" width="20.140625" style="429" customWidth="1"/>
    <col min="8213" max="8213" width="9.5703125" style="429" customWidth="1"/>
    <col min="8214" max="8214" width="15.85546875" style="429" customWidth="1"/>
    <col min="8215" max="8215" width="20.140625" style="429" customWidth="1"/>
    <col min="8216" max="8216" width="20.7109375" style="429" customWidth="1"/>
    <col min="8217" max="8217" width="14.140625" style="429" customWidth="1"/>
    <col min="8218" max="8218" width="9.140625" style="429" customWidth="1"/>
    <col min="8219" max="8219" width="19.140625" style="429" customWidth="1"/>
    <col min="8220" max="8220" width="21.85546875" style="429" customWidth="1"/>
    <col min="8221" max="8450" width="9.140625" style="429"/>
    <col min="8451" max="8451" width="49.140625" style="429" bestFit="1" customWidth="1"/>
    <col min="8452" max="8452" width="17.7109375" style="429" customWidth="1"/>
    <col min="8453" max="8453" width="9.140625" style="429" customWidth="1"/>
    <col min="8454" max="8454" width="8.42578125" style="429" customWidth="1"/>
    <col min="8455" max="8456" width="17.7109375" style="429" customWidth="1"/>
    <col min="8457" max="8457" width="9.140625" style="429" customWidth="1"/>
    <col min="8458" max="8458" width="8.42578125" style="429" customWidth="1"/>
    <col min="8459" max="8459" width="17.7109375" style="429" customWidth="1"/>
    <col min="8460" max="8460" width="15.140625" style="429" customWidth="1"/>
    <col min="8461" max="8461" width="17.7109375" style="429" customWidth="1"/>
    <col min="8462" max="8462" width="10.140625" style="429" customWidth="1"/>
    <col min="8463" max="8463" width="15.140625" style="429" customWidth="1"/>
    <col min="8464" max="8464" width="17.7109375" style="429" customWidth="1"/>
    <col min="8465" max="8465" width="10.140625" style="429" customWidth="1"/>
    <col min="8466" max="8466" width="15.140625" style="429" customWidth="1"/>
    <col min="8467" max="8467" width="16.140625" style="429" customWidth="1"/>
    <col min="8468" max="8468" width="20.140625" style="429" customWidth="1"/>
    <col min="8469" max="8469" width="9.5703125" style="429" customWidth="1"/>
    <col min="8470" max="8470" width="15.85546875" style="429" customWidth="1"/>
    <col min="8471" max="8471" width="20.140625" style="429" customWidth="1"/>
    <col min="8472" max="8472" width="20.7109375" style="429" customWidth="1"/>
    <col min="8473" max="8473" width="14.140625" style="429" customWidth="1"/>
    <col min="8474" max="8474" width="9.140625" style="429" customWidth="1"/>
    <col min="8475" max="8475" width="19.140625" style="429" customWidth="1"/>
    <col min="8476" max="8476" width="21.85546875" style="429" customWidth="1"/>
    <col min="8477" max="8706" width="9.140625" style="429"/>
    <col min="8707" max="8707" width="49.140625" style="429" bestFit="1" customWidth="1"/>
    <col min="8708" max="8708" width="17.7109375" style="429" customWidth="1"/>
    <col min="8709" max="8709" width="9.140625" style="429" customWidth="1"/>
    <col min="8710" max="8710" width="8.42578125" style="429" customWidth="1"/>
    <col min="8711" max="8712" width="17.7109375" style="429" customWidth="1"/>
    <col min="8713" max="8713" width="9.140625" style="429" customWidth="1"/>
    <col min="8714" max="8714" width="8.42578125" style="429" customWidth="1"/>
    <col min="8715" max="8715" width="17.7109375" style="429" customWidth="1"/>
    <col min="8716" max="8716" width="15.140625" style="429" customWidth="1"/>
    <col min="8717" max="8717" width="17.7109375" style="429" customWidth="1"/>
    <col min="8718" max="8718" width="10.140625" style="429" customWidth="1"/>
    <col min="8719" max="8719" width="15.140625" style="429" customWidth="1"/>
    <col min="8720" max="8720" width="17.7109375" style="429" customWidth="1"/>
    <col min="8721" max="8721" width="10.140625" style="429" customWidth="1"/>
    <col min="8722" max="8722" width="15.140625" style="429" customWidth="1"/>
    <col min="8723" max="8723" width="16.140625" style="429" customWidth="1"/>
    <col min="8724" max="8724" width="20.140625" style="429" customWidth="1"/>
    <col min="8725" max="8725" width="9.5703125" style="429" customWidth="1"/>
    <col min="8726" max="8726" width="15.85546875" style="429" customWidth="1"/>
    <col min="8727" max="8727" width="20.140625" style="429" customWidth="1"/>
    <col min="8728" max="8728" width="20.7109375" style="429" customWidth="1"/>
    <col min="8729" max="8729" width="14.140625" style="429" customWidth="1"/>
    <col min="8730" max="8730" width="9.140625" style="429" customWidth="1"/>
    <col min="8731" max="8731" width="19.140625" style="429" customWidth="1"/>
    <col min="8732" max="8732" width="21.85546875" style="429" customWidth="1"/>
    <col min="8733" max="8962" width="9.140625" style="429"/>
    <col min="8963" max="8963" width="49.140625" style="429" bestFit="1" customWidth="1"/>
    <col min="8964" max="8964" width="17.7109375" style="429" customWidth="1"/>
    <col min="8965" max="8965" width="9.140625" style="429" customWidth="1"/>
    <col min="8966" max="8966" width="8.42578125" style="429" customWidth="1"/>
    <col min="8967" max="8968" width="17.7109375" style="429" customWidth="1"/>
    <col min="8969" max="8969" width="9.140625" style="429" customWidth="1"/>
    <col min="8970" max="8970" width="8.42578125" style="429" customWidth="1"/>
    <col min="8971" max="8971" width="17.7109375" style="429" customWidth="1"/>
    <col min="8972" max="8972" width="15.140625" style="429" customWidth="1"/>
    <col min="8973" max="8973" width="17.7109375" style="429" customWidth="1"/>
    <col min="8974" max="8974" width="10.140625" style="429" customWidth="1"/>
    <col min="8975" max="8975" width="15.140625" style="429" customWidth="1"/>
    <col min="8976" max="8976" width="17.7109375" style="429" customWidth="1"/>
    <col min="8977" max="8977" width="10.140625" style="429" customWidth="1"/>
    <col min="8978" max="8978" width="15.140625" style="429" customWidth="1"/>
    <col min="8979" max="8979" width="16.140625" style="429" customWidth="1"/>
    <col min="8980" max="8980" width="20.140625" style="429" customWidth="1"/>
    <col min="8981" max="8981" width="9.5703125" style="429" customWidth="1"/>
    <col min="8982" max="8982" width="15.85546875" style="429" customWidth="1"/>
    <col min="8983" max="8983" width="20.140625" style="429" customWidth="1"/>
    <col min="8984" max="8984" width="20.7109375" style="429" customWidth="1"/>
    <col min="8985" max="8985" width="14.140625" style="429" customWidth="1"/>
    <col min="8986" max="8986" width="9.140625" style="429" customWidth="1"/>
    <col min="8987" max="8987" width="19.140625" style="429" customWidth="1"/>
    <col min="8988" max="8988" width="21.85546875" style="429" customWidth="1"/>
    <col min="8989" max="9218" width="9.140625" style="429"/>
    <col min="9219" max="9219" width="49.140625" style="429" bestFit="1" customWidth="1"/>
    <col min="9220" max="9220" width="17.7109375" style="429" customWidth="1"/>
    <col min="9221" max="9221" width="9.140625" style="429" customWidth="1"/>
    <col min="9222" max="9222" width="8.42578125" style="429" customWidth="1"/>
    <col min="9223" max="9224" width="17.7109375" style="429" customWidth="1"/>
    <col min="9225" max="9225" width="9.140625" style="429" customWidth="1"/>
    <col min="9226" max="9226" width="8.42578125" style="429" customWidth="1"/>
    <col min="9227" max="9227" width="17.7109375" style="429" customWidth="1"/>
    <col min="9228" max="9228" width="15.140625" style="429" customWidth="1"/>
    <col min="9229" max="9229" width="17.7109375" style="429" customWidth="1"/>
    <col min="9230" max="9230" width="10.140625" style="429" customWidth="1"/>
    <col min="9231" max="9231" width="15.140625" style="429" customWidth="1"/>
    <col min="9232" max="9232" width="17.7109375" style="429" customWidth="1"/>
    <col min="9233" max="9233" width="10.140625" style="429" customWidth="1"/>
    <col min="9234" max="9234" width="15.140625" style="429" customWidth="1"/>
    <col min="9235" max="9235" width="16.140625" style="429" customWidth="1"/>
    <col min="9236" max="9236" width="20.140625" style="429" customWidth="1"/>
    <col min="9237" max="9237" width="9.5703125" style="429" customWidth="1"/>
    <col min="9238" max="9238" width="15.85546875" style="429" customWidth="1"/>
    <col min="9239" max="9239" width="20.140625" style="429" customWidth="1"/>
    <col min="9240" max="9240" width="20.7109375" style="429" customWidth="1"/>
    <col min="9241" max="9241" width="14.140625" style="429" customWidth="1"/>
    <col min="9242" max="9242" width="9.140625" style="429" customWidth="1"/>
    <col min="9243" max="9243" width="19.140625" style="429" customWidth="1"/>
    <col min="9244" max="9244" width="21.85546875" style="429" customWidth="1"/>
    <col min="9245" max="9474" width="9.140625" style="429"/>
    <col min="9475" max="9475" width="49.140625" style="429" bestFit="1" customWidth="1"/>
    <col min="9476" max="9476" width="17.7109375" style="429" customWidth="1"/>
    <col min="9477" max="9477" width="9.140625" style="429" customWidth="1"/>
    <col min="9478" max="9478" width="8.42578125" style="429" customWidth="1"/>
    <col min="9479" max="9480" width="17.7109375" style="429" customWidth="1"/>
    <col min="9481" max="9481" width="9.140625" style="429" customWidth="1"/>
    <col min="9482" max="9482" width="8.42578125" style="429" customWidth="1"/>
    <col min="9483" max="9483" width="17.7109375" style="429" customWidth="1"/>
    <col min="9484" max="9484" width="15.140625" style="429" customWidth="1"/>
    <col min="9485" max="9485" width="17.7109375" style="429" customWidth="1"/>
    <col min="9486" max="9486" width="10.140625" style="429" customWidth="1"/>
    <col min="9487" max="9487" width="15.140625" style="429" customWidth="1"/>
    <col min="9488" max="9488" width="17.7109375" style="429" customWidth="1"/>
    <col min="9489" max="9489" width="10.140625" style="429" customWidth="1"/>
    <col min="9490" max="9490" width="15.140625" style="429" customWidth="1"/>
    <col min="9491" max="9491" width="16.140625" style="429" customWidth="1"/>
    <col min="9492" max="9492" width="20.140625" style="429" customWidth="1"/>
    <col min="9493" max="9493" width="9.5703125" style="429" customWidth="1"/>
    <col min="9494" max="9494" width="15.85546875" style="429" customWidth="1"/>
    <col min="9495" max="9495" width="20.140625" style="429" customWidth="1"/>
    <col min="9496" max="9496" width="20.7109375" style="429" customWidth="1"/>
    <col min="9497" max="9497" width="14.140625" style="429" customWidth="1"/>
    <col min="9498" max="9498" width="9.140625" style="429" customWidth="1"/>
    <col min="9499" max="9499" width="19.140625" style="429" customWidth="1"/>
    <col min="9500" max="9500" width="21.85546875" style="429" customWidth="1"/>
    <col min="9501" max="9730" width="9.140625" style="429"/>
    <col min="9731" max="9731" width="49.140625" style="429" bestFit="1" customWidth="1"/>
    <col min="9732" max="9732" width="17.7109375" style="429" customWidth="1"/>
    <col min="9733" max="9733" width="9.140625" style="429" customWidth="1"/>
    <col min="9734" max="9734" width="8.42578125" style="429" customWidth="1"/>
    <col min="9735" max="9736" width="17.7109375" style="429" customWidth="1"/>
    <col min="9737" max="9737" width="9.140625" style="429" customWidth="1"/>
    <col min="9738" max="9738" width="8.42578125" style="429" customWidth="1"/>
    <col min="9739" max="9739" width="17.7109375" style="429" customWidth="1"/>
    <col min="9740" max="9740" width="15.140625" style="429" customWidth="1"/>
    <col min="9741" max="9741" width="17.7109375" style="429" customWidth="1"/>
    <col min="9742" max="9742" width="10.140625" style="429" customWidth="1"/>
    <col min="9743" max="9743" width="15.140625" style="429" customWidth="1"/>
    <col min="9744" max="9744" width="17.7109375" style="429" customWidth="1"/>
    <col min="9745" max="9745" width="10.140625" style="429" customWidth="1"/>
    <col min="9746" max="9746" width="15.140625" style="429" customWidth="1"/>
    <col min="9747" max="9747" width="16.140625" style="429" customWidth="1"/>
    <col min="9748" max="9748" width="20.140625" style="429" customWidth="1"/>
    <col min="9749" max="9749" width="9.5703125" style="429" customWidth="1"/>
    <col min="9750" max="9750" width="15.85546875" style="429" customWidth="1"/>
    <col min="9751" max="9751" width="20.140625" style="429" customWidth="1"/>
    <col min="9752" max="9752" width="20.7109375" style="429" customWidth="1"/>
    <col min="9753" max="9753" width="14.140625" style="429" customWidth="1"/>
    <col min="9754" max="9754" width="9.140625" style="429" customWidth="1"/>
    <col min="9755" max="9755" width="19.140625" style="429" customWidth="1"/>
    <col min="9756" max="9756" width="21.85546875" style="429" customWidth="1"/>
    <col min="9757" max="9986" width="9.140625" style="429"/>
    <col min="9987" max="9987" width="49.140625" style="429" bestFit="1" customWidth="1"/>
    <col min="9988" max="9988" width="17.7109375" style="429" customWidth="1"/>
    <col min="9989" max="9989" width="9.140625" style="429" customWidth="1"/>
    <col min="9990" max="9990" width="8.42578125" style="429" customWidth="1"/>
    <col min="9991" max="9992" width="17.7109375" style="429" customWidth="1"/>
    <col min="9993" max="9993" width="9.140625" style="429" customWidth="1"/>
    <col min="9994" max="9994" width="8.42578125" style="429" customWidth="1"/>
    <col min="9995" max="9995" width="17.7109375" style="429" customWidth="1"/>
    <col min="9996" max="9996" width="15.140625" style="429" customWidth="1"/>
    <col min="9997" max="9997" width="17.7109375" style="429" customWidth="1"/>
    <col min="9998" max="9998" width="10.140625" style="429" customWidth="1"/>
    <col min="9999" max="9999" width="15.140625" style="429" customWidth="1"/>
    <col min="10000" max="10000" width="17.7109375" style="429" customWidth="1"/>
    <col min="10001" max="10001" width="10.140625" style="429" customWidth="1"/>
    <col min="10002" max="10002" width="15.140625" style="429" customWidth="1"/>
    <col min="10003" max="10003" width="16.140625" style="429" customWidth="1"/>
    <col min="10004" max="10004" width="20.140625" style="429" customWidth="1"/>
    <col min="10005" max="10005" width="9.5703125" style="429" customWidth="1"/>
    <col min="10006" max="10006" width="15.85546875" style="429" customWidth="1"/>
    <col min="10007" max="10007" width="20.140625" style="429" customWidth="1"/>
    <col min="10008" max="10008" width="20.7109375" style="429" customWidth="1"/>
    <col min="10009" max="10009" width="14.140625" style="429" customWidth="1"/>
    <col min="10010" max="10010" width="9.140625" style="429" customWidth="1"/>
    <col min="10011" max="10011" width="19.140625" style="429" customWidth="1"/>
    <col min="10012" max="10012" width="21.85546875" style="429" customWidth="1"/>
    <col min="10013" max="10242" width="9.140625" style="429"/>
    <col min="10243" max="10243" width="49.140625" style="429" bestFit="1" customWidth="1"/>
    <col min="10244" max="10244" width="17.7109375" style="429" customWidth="1"/>
    <col min="10245" max="10245" width="9.140625" style="429" customWidth="1"/>
    <col min="10246" max="10246" width="8.42578125" style="429" customWidth="1"/>
    <col min="10247" max="10248" width="17.7109375" style="429" customWidth="1"/>
    <col min="10249" max="10249" width="9.140625" style="429" customWidth="1"/>
    <col min="10250" max="10250" width="8.42578125" style="429" customWidth="1"/>
    <col min="10251" max="10251" width="17.7109375" style="429" customWidth="1"/>
    <col min="10252" max="10252" width="15.140625" style="429" customWidth="1"/>
    <col min="10253" max="10253" width="17.7109375" style="429" customWidth="1"/>
    <col min="10254" max="10254" width="10.140625" style="429" customWidth="1"/>
    <col min="10255" max="10255" width="15.140625" style="429" customWidth="1"/>
    <col min="10256" max="10256" width="17.7109375" style="429" customWidth="1"/>
    <col min="10257" max="10257" width="10.140625" style="429" customWidth="1"/>
    <col min="10258" max="10258" width="15.140625" style="429" customWidth="1"/>
    <col min="10259" max="10259" width="16.140625" style="429" customWidth="1"/>
    <col min="10260" max="10260" width="20.140625" style="429" customWidth="1"/>
    <col min="10261" max="10261" width="9.5703125" style="429" customWidth="1"/>
    <col min="10262" max="10262" width="15.85546875" style="429" customWidth="1"/>
    <col min="10263" max="10263" width="20.140625" style="429" customWidth="1"/>
    <col min="10264" max="10264" width="20.7109375" style="429" customWidth="1"/>
    <col min="10265" max="10265" width="14.140625" style="429" customWidth="1"/>
    <col min="10266" max="10266" width="9.140625" style="429" customWidth="1"/>
    <col min="10267" max="10267" width="19.140625" style="429" customWidth="1"/>
    <col min="10268" max="10268" width="21.85546875" style="429" customWidth="1"/>
    <col min="10269" max="10498" width="9.140625" style="429"/>
    <col min="10499" max="10499" width="49.140625" style="429" bestFit="1" customWidth="1"/>
    <col min="10500" max="10500" width="17.7109375" style="429" customWidth="1"/>
    <col min="10501" max="10501" width="9.140625" style="429" customWidth="1"/>
    <col min="10502" max="10502" width="8.42578125" style="429" customWidth="1"/>
    <col min="10503" max="10504" width="17.7109375" style="429" customWidth="1"/>
    <col min="10505" max="10505" width="9.140625" style="429" customWidth="1"/>
    <col min="10506" max="10506" width="8.42578125" style="429" customWidth="1"/>
    <col min="10507" max="10507" width="17.7109375" style="429" customWidth="1"/>
    <col min="10508" max="10508" width="15.140625" style="429" customWidth="1"/>
    <col min="10509" max="10509" width="17.7109375" style="429" customWidth="1"/>
    <col min="10510" max="10510" width="10.140625" style="429" customWidth="1"/>
    <col min="10511" max="10511" width="15.140625" style="429" customWidth="1"/>
    <col min="10512" max="10512" width="17.7109375" style="429" customWidth="1"/>
    <col min="10513" max="10513" width="10.140625" style="429" customWidth="1"/>
    <col min="10514" max="10514" width="15.140625" style="429" customWidth="1"/>
    <col min="10515" max="10515" width="16.140625" style="429" customWidth="1"/>
    <col min="10516" max="10516" width="20.140625" style="429" customWidth="1"/>
    <col min="10517" max="10517" width="9.5703125" style="429" customWidth="1"/>
    <col min="10518" max="10518" width="15.85546875" style="429" customWidth="1"/>
    <col min="10519" max="10519" width="20.140625" style="429" customWidth="1"/>
    <col min="10520" max="10520" width="20.7109375" style="429" customWidth="1"/>
    <col min="10521" max="10521" width="14.140625" style="429" customWidth="1"/>
    <col min="10522" max="10522" width="9.140625" style="429" customWidth="1"/>
    <col min="10523" max="10523" width="19.140625" style="429" customWidth="1"/>
    <col min="10524" max="10524" width="21.85546875" style="429" customWidth="1"/>
    <col min="10525" max="10754" width="9.140625" style="429"/>
    <col min="10755" max="10755" width="49.140625" style="429" bestFit="1" customWidth="1"/>
    <col min="10756" max="10756" width="17.7109375" style="429" customWidth="1"/>
    <col min="10757" max="10757" width="9.140625" style="429" customWidth="1"/>
    <col min="10758" max="10758" width="8.42578125" style="429" customWidth="1"/>
    <col min="10759" max="10760" width="17.7109375" style="429" customWidth="1"/>
    <col min="10761" max="10761" width="9.140625" style="429" customWidth="1"/>
    <col min="10762" max="10762" width="8.42578125" style="429" customWidth="1"/>
    <col min="10763" max="10763" width="17.7109375" style="429" customWidth="1"/>
    <col min="10764" max="10764" width="15.140625" style="429" customWidth="1"/>
    <col min="10765" max="10765" width="17.7109375" style="429" customWidth="1"/>
    <col min="10766" max="10766" width="10.140625" style="429" customWidth="1"/>
    <col min="10767" max="10767" width="15.140625" style="429" customWidth="1"/>
    <col min="10768" max="10768" width="17.7109375" style="429" customWidth="1"/>
    <col min="10769" max="10769" width="10.140625" style="429" customWidth="1"/>
    <col min="10770" max="10770" width="15.140625" style="429" customWidth="1"/>
    <col min="10771" max="10771" width="16.140625" style="429" customWidth="1"/>
    <col min="10772" max="10772" width="20.140625" style="429" customWidth="1"/>
    <col min="10773" max="10773" width="9.5703125" style="429" customWidth="1"/>
    <col min="10774" max="10774" width="15.85546875" style="429" customWidth="1"/>
    <col min="10775" max="10775" width="20.140625" style="429" customWidth="1"/>
    <col min="10776" max="10776" width="20.7109375" style="429" customWidth="1"/>
    <col min="10777" max="10777" width="14.140625" style="429" customWidth="1"/>
    <col min="10778" max="10778" width="9.140625" style="429" customWidth="1"/>
    <col min="10779" max="10779" width="19.140625" style="429" customWidth="1"/>
    <col min="10780" max="10780" width="21.85546875" style="429" customWidth="1"/>
    <col min="10781" max="11010" width="9.140625" style="429"/>
    <col min="11011" max="11011" width="49.140625" style="429" bestFit="1" customWidth="1"/>
    <col min="11012" max="11012" width="17.7109375" style="429" customWidth="1"/>
    <col min="11013" max="11013" width="9.140625" style="429" customWidth="1"/>
    <col min="11014" max="11014" width="8.42578125" style="429" customWidth="1"/>
    <col min="11015" max="11016" width="17.7109375" style="429" customWidth="1"/>
    <col min="11017" max="11017" width="9.140625" style="429" customWidth="1"/>
    <col min="11018" max="11018" width="8.42578125" style="429" customWidth="1"/>
    <col min="11019" max="11019" width="17.7109375" style="429" customWidth="1"/>
    <col min="11020" max="11020" width="15.140625" style="429" customWidth="1"/>
    <col min="11021" max="11021" width="17.7109375" style="429" customWidth="1"/>
    <col min="11022" max="11022" width="10.140625" style="429" customWidth="1"/>
    <col min="11023" max="11023" width="15.140625" style="429" customWidth="1"/>
    <col min="11024" max="11024" width="17.7109375" style="429" customWidth="1"/>
    <col min="11025" max="11025" width="10.140625" style="429" customWidth="1"/>
    <col min="11026" max="11026" width="15.140625" style="429" customWidth="1"/>
    <col min="11027" max="11027" width="16.140625" style="429" customWidth="1"/>
    <col min="11028" max="11028" width="20.140625" style="429" customWidth="1"/>
    <col min="11029" max="11029" width="9.5703125" style="429" customWidth="1"/>
    <col min="11030" max="11030" width="15.85546875" style="429" customWidth="1"/>
    <col min="11031" max="11031" width="20.140625" style="429" customWidth="1"/>
    <col min="11032" max="11032" width="20.7109375" style="429" customWidth="1"/>
    <col min="11033" max="11033" width="14.140625" style="429" customWidth="1"/>
    <col min="11034" max="11034" width="9.140625" style="429" customWidth="1"/>
    <col min="11035" max="11035" width="19.140625" style="429" customWidth="1"/>
    <col min="11036" max="11036" width="21.85546875" style="429" customWidth="1"/>
    <col min="11037" max="11266" width="9.140625" style="429"/>
    <col min="11267" max="11267" width="49.140625" style="429" bestFit="1" customWidth="1"/>
    <col min="11268" max="11268" width="17.7109375" style="429" customWidth="1"/>
    <col min="11269" max="11269" width="9.140625" style="429" customWidth="1"/>
    <col min="11270" max="11270" width="8.42578125" style="429" customWidth="1"/>
    <col min="11271" max="11272" width="17.7109375" style="429" customWidth="1"/>
    <col min="11273" max="11273" width="9.140625" style="429" customWidth="1"/>
    <col min="11274" max="11274" width="8.42578125" style="429" customWidth="1"/>
    <col min="11275" max="11275" width="17.7109375" style="429" customWidth="1"/>
    <col min="11276" max="11276" width="15.140625" style="429" customWidth="1"/>
    <col min="11277" max="11277" width="17.7109375" style="429" customWidth="1"/>
    <col min="11278" max="11278" width="10.140625" style="429" customWidth="1"/>
    <col min="11279" max="11279" width="15.140625" style="429" customWidth="1"/>
    <col min="11280" max="11280" width="17.7109375" style="429" customWidth="1"/>
    <col min="11281" max="11281" width="10.140625" style="429" customWidth="1"/>
    <col min="11282" max="11282" width="15.140625" style="429" customWidth="1"/>
    <col min="11283" max="11283" width="16.140625" style="429" customWidth="1"/>
    <col min="11284" max="11284" width="20.140625" style="429" customWidth="1"/>
    <col min="11285" max="11285" width="9.5703125" style="429" customWidth="1"/>
    <col min="11286" max="11286" width="15.85546875" style="429" customWidth="1"/>
    <col min="11287" max="11287" width="20.140625" style="429" customWidth="1"/>
    <col min="11288" max="11288" width="20.7109375" style="429" customWidth="1"/>
    <col min="11289" max="11289" width="14.140625" style="429" customWidth="1"/>
    <col min="11290" max="11290" width="9.140625" style="429" customWidth="1"/>
    <col min="11291" max="11291" width="19.140625" style="429" customWidth="1"/>
    <col min="11292" max="11292" width="21.85546875" style="429" customWidth="1"/>
    <col min="11293" max="11522" width="9.140625" style="429"/>
    <col min="11523" max="11523" width="49.140625" style="429" bestFit="1" customWidth="1"/>
    <col min="11524" max="11524" width="17.7109375" style="429" customWidth="1"/>
    <col min="11525" max="11525" width="9.140625" style="429" customWidth="1"/>
    <col min="11526" max="11526" width="8.42578125" style="429" customWidth="1"/>
    <col min="11527" max="11528" width="17.7109375" style="429" customWidth="1"/>
    <col min="11529" max="11529" width="9.140625" style="429" customWidth="1"/>
    <col min="11530" max="11530" width="8.42578125" style="429" customWidth="1"/>
    <col min="11531" max="11531" width="17.7109375" style="429" customWidth="1"/>
    <col min="11532" max="11532" width="15.140625" style="429" customWidth="1"/>
    <col min="11533" max="11533" width="17.7109375" style="429" customWidth="1"/>
    <col min="11534" max="11534" width="10.140625" style="429" customWidth="1"/>
    <col min="11535" max="11535" width="15.140625" style="429" customWidth="1"/>
    <col min="11536" max="11536" width="17.7109375" style="429" customWidth="1"/>
    <col min="11537" max="11537" width="10.140625" style="429" customWidth="1"/>
    <col min="11538" max="11538" width="15.140625" style="429" customWidth="1"/>
    <col min="11539" max="11539" width="16.140625" style="429" customWidth="1"/>
    <col min="11540" max="11540" width="20.140625" style="429" customWidth="1"/>
    <col min="11541" max="11541" width="9.5703125" style="429" customWidth="1"/>
    <col min="11542" max="11542" width="15.85546875" style="429" customWidth="1"/>
    <col min="11543" max="11543" width="20.140625" style="429" customWidth="1"/>
    <col min="11544" max="11544" width="20.7109375" style="429" customWidth="1"/>
    <col min="11545" max="11545" width="14.140625" style="429" customWidth="1"/>
    <col min="11546" max="11546" width="9.140625" style="429" customWidth="1"/>
    <col min="11547" max="11547" width="19.140625" style="429" customWidth="1"/>
    <col min="11548" max="11548" width="21.85546875" style="429" customWidth="1"/>
    <col min="11549" max="11778" width="9.140625" style="429"/>
    <col min="11779" max="11779" width="49.140625" style="429" bestFit="1" customWidth="1"/>
    <col min="11780" max="11780" width="17.7109375" style="429" customWidth="1"/>
    <col min="11781" max="11781" width="9.140625" style="429" customWidth="1"/>
    <col min="11782" max="11782" width="8.42578125" style="429" customWidth="1"/>
    <col min="11783" max="11784" width="17.7109375" style="429" customWidth="1"/>
    <col min="11785" max="11785" width="9.140625" style="429" customWidth="1"/>
    <col min="11786" max="11786" width="8.42578125" style="429" customWidth="1"/>
    <col min="11787" max="11787" width="17.7109375" style="429" customWidth="1"/>
    <col min="11788" max="11788" width="15.140625" style="429" customWidth="1"/>
    <col min="11789" max="11789" width="17.7109375" style="429" customWidth="1"/>
    <col min="11790" max="11790" width="10.140625" style="429" customWidth="1"/>
    <col min="11791" max="11791" width="15.140625" style="429" customWidth="1"/>
    <col min="11792" max="11792" width="17.7109375" style="429" customWidth="1"/>
    <col min="11793" max="11793" width="10.140625" style="429" customWidth="1"/>
    <col min="11794" max="11794" width="15.140625" style="429" customWidth="1"/>
    <col min="11795" max="11795" width="16.140625" style="429" customWidth="1"/>
    <col min="11796" max="11796" width="20.140625" style="429" customWidth="1"/>
    <col min="11797" max="11797" width="9.5703125" style="429" customWidth="1"/>
    <col min="11798" max="11798" width="15.85546875" style="429" customWidth="1"/>
    <col min="11799" max="11799" width="20.140625" style="429" customWidth="1"/>
    <col min="11800" max="11800" width="20.7109375" style="429" customWidth="1"/>
    <col min="11801" max="11801" width="14.140625" style="429" customWidth="1"/>
    <col min="11802" max="11802" width="9.140625" style="429" customWidth="1"/>
    <col min="11803" max="11803" width="19.140625" style="429" customWidth="1"/>
    <col min="11804" max="11804" width="21.85546875" style="429" customWidth="1"/>
    <col min="11805" max="12034" width="9.140625" style="429"/>
    <col min="12035" max="12035" width="49.140625" style="429" bestFit="1" customWidth="1"/>
    <col min="12036" max="12036" width="17.7109375" style="429" customWidth="1"/>
    <col min="12037" max="12037" width="9.140625" style="429" customWidth="1"/>
    <col min="12038" max="12038" width="8.42578125" style="429" customWidth="1"/>
    <col min="12039" max="12040" width="17.7109375" style="429" customWidth="1"/>
    <col min="12041" max="12041" width="9.140625" style="429" customWidth="1"/>
    <col min="12042" max="12042" width="8.42578125" style="429" customWidth="1"/>
    <col min="12043" max="12043" width="17.7109375" style="429" customWidth="1"/>
    <col min="12044" max="12044" width="15.140625" style="429" customWidth="1"/>
    <col min="12045" max="12045" width="17.7109375" style="429" customWidth="1"/>
    <col min="12046" max="12046" width="10.140625" style="429" customWidth="1"/>
    <col min="12047" max="12047" width="15.140625" style="429" customWidth="1"/>
    <col min="12048" max="12048" width="17.7109375" style="429" customWidth="1"/>
    <col min="12049" max="12049" width="10.140625" style="429" customWidth="1"/>
    <col min="12050" max="12050" width="15.140625" style="429" customWidth="1"/>
    <col min="12051" max="12051" width="16.140625" style="429" customWidth="1"/>
    <col min="12052" max="12052" width="20.140625" style="429" customWidth="1"/>
    <col min="12053" max="12053" width="9.5703125" style="429" customWidth="1"/>
    <col min="12054" max="12054" width="15.85546875" style="429" customWidth="1"/>
    <col min="12055" max="12055" width="20.140625" style="429" customWidth="1"/>
    <col min="12056" max="12056" width="20.7109375" style="429" customWidth="1"/>
    <col min="12057" max="12057" width="14.140625" style="429" customWidth="1"/>
    <col min="12058" max="12058" width="9.140625" style="429" customWidth="1"/>
    <col min="12059" max="12059" width="19.140625" style="429" customWidth="1"/>
    <col min="12060" max="12060" width="21.85546875" style="429" customWidth="1"/>
    <col min="12061" max="12290" width="9.140625" style="429"/>
    <col min="12291" max="12291" width="49.140625" style="429" bestFit="1" customWidth="1"/>
    <col min="12292" max="12292" width="17.7109375" style="429" customWidth="1"/>
    <col min="12293" max="12293" width="9.140625" style="429" customWidth="1"/>
    <col min="12294" max="12294" width="8.42578125" style="429" customWidth="1"/>
    <col min="12295" max="12296" width="17.7109375" style="429" customWidth="1"/>
    <col min="12297" max="12297" width="9.140625" style="429" customWidth="1"/>
    <col min="12298" max="12298" width="8.42578125" style="429" customWidth="1"/>
    <col min="12299" max="12299" width="17.7109375" style="429" customWidth="1"/>
    <col min="12300" max="12300" width="15.140625" style="429" customWidth="1"/>
    <col min="12301" max="12301" width="17.7109375" style="429" customWidth="1"/>
    <col min="12302" max="12302" width="10.140625" style="429" customWidth="1"/>
    <col min="12303" max="12303" width="15.140625" style="429" customWidth="1"/>
    <col min="12304" max="12304" width="17.7109375" style="429" customWidth="1"/>
    <col min="12305" max="12305" width="10.140625" style="429" customWidth="1"/>
    <col min="12306" max="12306" width="15.140625" style="429" customWidth="1"/>
    <col min="12307" max="12307" width="16.140625" style="429" customWidth="1"/>
    <col min="12308" max="12308" width="20.140625" style="429" customWidth="1"/>
    <col min="12309" max="12309" width="9.5703125" style="429" customWidth="1"/>
    <col min="12310" max="12310" width="15.85546875" style="429" customWidth="1"/>
    <col min="12311" max="12311" width="20.140625" style="429" customWidth="1"/>
    <col min="12312" max="12312" width="20.7109375" style="429" customWidth="1"/>
    <col min="12313" max="12313" width="14.140625" style="429" customWidth="1"/>
    <col min="12314" max="12314" width="9.140625" style="429" customWidth="1"/>
    <col min="12315" max="12315" width="19.140625" style="429" customWidth="1"/>
    <col min="12316" max="12316" width="21.85546875" style="429" customWidth="1"/>
    <col min="12317" max="12546" width="9.140625" style="429"/>
    <col min="12547" max="12547" width="49.140625" style="429" bestFit="1" customWidth="1"/>
    <col min="12548" max="12548" width="17.7109375" style="429" customWidth="1"/>
    <col min="12549" max="12549" width="9.140625" style="429" customWidth="1"/>
    <col min="12550" max="12550" width="8.42578125" style="429" customWidth="1"/>
    <col min="12551" max="12552" width="17.7109375" style="429" customWidth="1"/>
    <col min="12553" max="12553" width="9.140625" style="429" customWidth="1"/>
    <col min="12554" max="12554" width="8.42578125" style="429" customWidth="1"/>
    <col min="12555" max="12555" width="17.7109375" style="429" customWidth="1"/>
    <col min="12556" max="12556" width="15.140625" style="429" customWidth="1"/>
    <col min="12557" max="12557" width="17.7109375" style="429" customWidth="1"/>
    <col min="12558" max="12558" width="10.140625" style="429" customWidth="1"/>
    <col min="12559" max="12559" width="15.140625" style="429" customWidth="1"/>
    <col min="12560" max="12560" width="17.7109375" style="429" customWidth="1"/>
    <col min="12561" max="12561" width="10.140625" style="429" customWidth="1"/>
    <col min="12562" max="12562" width="15.140625" style="429" customWidth="1"/>
    <col min="12563" max="12563" width="16.140625" style="429" customWidth="1"/>
    <col min="12564" max="12564" width="20.140625" style="429" customWidth="1"/>
    <col min="12565" max="12565" width="9.5703125" style="429" customWidth="1"/>
    <col min="12566" max="12566" width="15.85546875" style="429" customWidth="1"/>
    <col min="12567" max="12567" width="20.140625" style="429" customWidth="1"/>
    <col min="12568" max="12568" width="20.7109375" style="429" customWidth="1"/>
    <col min="12569" max="12569" width="14.140625" style="429" customWidth="1"/>
    <col min="12570" max="12570" width="9.140625" style="429" customWidth="1"/>
    <col min="12571" max="12571" width="19.140625" style="429" customWidth="1"/>
    <col min="12572" max="12572" width="21.85546875" style="429" customWidth="1"/>
    <col min="12573" max="12802" width="9.140625" style="429"/>
    <col min="12803" max="12803" width="49.140625" style="429" bestFit="1" customWidth="1"/>
    <col min="12804" max="12804" width="17.7109375" style="429" customWidth="1"/>
    <col min="12805" max="12805" width="9.140625" style="429" customWidth="1"/>
    <col min="12806" max="12806" width="8.42578125" style="429" customWidth="1"/>
    <col min="12807" max="12808" width="17.7109375" style="429" customWidth="1"/>
    <col min="12809" max="12809" width="9.140625" style="429" customWidth="1"/>
    <col min="12810" max="12810" width="8.42578125" style="429" customWidth="1"/>
    <col min="12811" max="12811" width="17.7109375" style="429" customWidth="1"/>
    <col min="12812" max="12812" width="15.140625" style="429" customWidth="1"/>
    <col min="12813" max="12813" width="17.7109375" style="429" customWidth="1"/>
    <col min="12814" max="12814" width="10.140625" style="429" customWidth="1"/>
    <col min="12815" max="12815" width="15.140625" style="429" customWidth="1"/>
    <col min="12816" max="12816" width="17.7109375" style="429" customWidth="1"/>
    <col min="12817" max="12817" width="10.140625" style="429" customWidth="1"/>
    <col min="12818" max="12818" width="15.140625" style="429" customWidth="1"/>
    <col min="12819" max="12819" width="16.140625" style="429" customWidth="1"/>
    <col min="12820" max="12820" width="20.140625" style="429" customWidth="1"/>
    <col min="12821" max="12821" width="9.5703125" style="429" customWidth="1"/>
    <col min="12822" max="12822" width="15.85546875" style="429" customWidth="1"/>
    <col min="12823" max="12823" width="20.140625" style="429" customWidth="1"/>
    <col min="12824" max="12824" width="20.7109375" style="429" customWidth="1"/>
    <col min="12825" max="12825" width="14.140625" style="429" customWidth="1"/>
    <col min="12826" max="12826" width="9.140625" style="429" customWidth="1"/>
    <col min="12827" max="12827" width="19.140625" style="429" customWidth="1"/>
    <col min="12828" max="12828" width="21.85546875" style="429" customWidth="1"/>
    <col min="12829" max="13058" width="9.140625" style="429"/>
    <col min="13059" max="13059" width="49.140625" style="429" bestFit="1" customWidth="1"/>
    <col min="13060" max="13060" width="17.7109375" style="429" customWidth="1"/>
    <col min="13061" max="13061" width="9.140625" style="429" customWidth="1"/>
    <col min="13062" max="13062" width="8.42578125" style="429" customWidth="1"/>
    <col min="13063" max="13064" width="17.7109375" style="429" customWidth="1"/>
    <col min="13065" max="13065" width="9.140625" style="429" customWidth="1"/>
    <col min="13066" max="13066" width="8.42578125" style="429" customWidth="1"/>
    <col min="13067" max="13067" width="17.7109375" style="429" customWidth="1"/>
    <col min="13068" max="13068" width="15.140625" style="429" customWidth="1"/>
    <col min="13069" max="13069" width="17.7109375" style="429" customWidth="1"/>
    <col min="13070" max="13070" width="10.140625" style="429" customWidth="1"/>
    <col min="13071" max="13071" width="15.140625" style="429" customWidth="1"/>
    <col min="13072" max="13072" width="17.7109375" style="429" customWidth="1"/>
    <col min="13073" max="13073" width="10.140625" style="429" customWidth="1"/>
    <col min="13074" max="13074" width="15.140625" style="429" customWidth="1"/>
    <col min="13075" max="13075" width="16.140625" style="429" customWidth="1"/>
    <col min="13076" max="13076" width="20.140625" style="429" customWidth="1"/>
    <col min="13077" max="13077" width="9.5703125" style="429" customWidth="1"/>
    <col min="13078" max="13078" width="15.85546875" style="429" customWidth="1"/>
    <col min="13079" max="13079" width="20.140625" style="429" customWidth="1"/>
    <col min="13080" max="13080" width="20.7109375" style="429" customWidth="1"/>
    <col min="13081" max="13081" width="14.140625" style="429" customWidth="1"/>
    <col min="13082" max="13082" width="9.140625" style="429" customWidth="1"/>
    <col min="13083" max="13083" width="19.140625" style="429" customWidth="1"/>
    <col min="13084" max="13084" width="21.85546875" style="429" customWidth="1"/>
    <col min="13085" max="13314" width="9.140625" style="429"/>
    <col min="13315" max="13315" width="49.140625" style="429" bestFit="1" customWidth="1"/>
    <col min="13316" max="13316" width="17.7109375" style="429" customWidth="1"/>
    <col min="13317" max="13317" width="9.140625" style="429" customWidth="1"/>
    <col min="13318" max="13318" width="8.42578125" style="429" customWidth="1"/>
    <col min="13319" max="13320" width="17.7109375" style="429" customWidth="1"/>
    <col min="13321" max="13321" width="9.140625" style="429" customWidth="1"/>
    <col min="13322" max="13322" width="8.42578125" style="429" customWidth="1"/>
    <col min="13323" max="13323" width="17.7109375" style="429" customWidth="1"/>
    <col min="13324" max="13324" width="15.140625" style="429" customWidth="1"/>
    <col min="13325" max="13325" width="17.7109375" style="429" customWidth="1"/>
    <col min="13326" max="13326" width="10.140625" style="429" customWidth="1"/>
    <col min="13327" max="13327" width="15.140625" style="429" customWidth="1"/>
    <col min="13328" max="13328" width="17.7109375" style="429" customWidth="1"/>
    <col min="13329" max="13329" width="10.140625" style="429" customWidth="1"/>
    <col min="13330" max="13330" width="15.140625" style="429" customWidth="1"/>
    <col min="13331" max="13331" width="16.140625" style="429" customWidth="1"/>
    <col min="13332" max="13332" width="20.140625" style="429" customWidth="1"/>
    <col min="13333" max="13333" width="9.5703125" style="429" customWidth="1"/>
    <col min="13334" max="13334" width="15.85546875" style="429" customWidth="1"/>
    <col min="13335" max="13335" width="20.140625" style="429" customWidth="1"/>
    <col min="13336" max="13336" width="20.7109375" style="429" customWidth="1"/>
    <col min="13337" max="13337" width="14.140625" style="429" customWidth="1"/>
    <col min="13338" max="13338" width="9.140625" style="429" customWidth="1"/>
    <col min="13339" max="13339" width="19.140625" style="429" customWidth="1"/>
    <col min="13340" max="13340" width="21.85546875" style="429" customWidth="1"/>
    <col min="13341" max="13570" width="9.140625" style="429"/>
    <col min="13571" max="13571" width="49.140625" style="429" bestFit="1" customWidth="1"/>
    <col min="13572" max="13572" width="17.7109375" style="429" customWidth="1"/>
    <col min="13573" max="13573" width="9.140625" style="429" customWidth="1"/>
    <col min="13574" max="13574" width="8.42578125" style="429" customWidth="1"/>
    <col min="13575" max="13576" width="17.7109375" style="429" customWidth="1"/>
    <col min="13577" max="13577" width="9.140625" style="429" customWidth="1"/>
    <col min="13578" max="13578" width="8.42578125" style="429" customWidth="1"/>
    <col min="13579" max="13579" width="17.7109375" style="429" customWidth="1"/>
    <col min="13580" max="13580" width="15.140625" style="429" customWidth="1"/>
    <col min="13581" max="13581" width="17.7109375" style="429" customWidth="1"/>
    <col min="13582" max="13582" width="10.140625" style="429" customWidth="1"/>
    <col min="13583" max="13583" width="15.140625" style="429" customWidth="1"/>
    <col min="13584" max="13584" width="17.7109375" style="429" customWidth="1"/>
    <col min="13585" max="13585" width="10.140625" style="429" customWidth="1"/>
    <col min="13586" max="13586" width="15.140625" style="429" customWidth="1"/>
    <col min="13587" max="13587" width="16.140625" style="429" customWidth="1"/>
    <col min="13588" max="13588" width="20.140625" style="429" customWidth="1"/>
    <col min="13589" max="13589" width="9.5703125" style="429" customWidth="1"/>
    <col min="13590" max="13590" width="15.85546875" style="429" customWidth="1"/>
    <col min="13591" max="13591" width="20.140625" style="429" customWidth="1"/>
    <col min="13592" max="13592" width="20.7109375" style="429" customWidth="1"/>
    <col min="13593" max="13593" width="14.140625" style="429" customWidth="1"/>
    <col min="13594" max="13594" width="9.140625" style="429" customWidth="1"/>
    <col min="13595" max="13595" width="19.140625" style="429" customWidth="1"/>
    <col min="13596" max="13596" width="21.85546875" style="429" customWidth="1"/>
    <col min="13597" max="13826" width="9.140625" style="429"/>
    <col min="13827" max="13827" width="49.140625" style="429" bestFit="1" customWidth="1"/>
    <col min="13828" max="13828" width="17.7109375" style="429" customWidth="1"/>
    <col min="13829" max="13829" width="9.140625" style="429" customWidth="1"/>
    <col min="13830" max="13830" width="8.42578125" style="429" customWidth="1"/>
    <col min="13831" max="13832" width="17.7109375" style="429" customWidth="1"/>
    <col min="13833" max="13833" width="9.140625" style="429" customWidth="1"/>
    <col min="13834" max="13834" width="8.42578125" style="429" customWidth="1"/>
    <col min="13835" max="13835" width="17.7109375" style="429" customWidth="1"/>
    <col min="13836" max="13836" width="15.140625" style="429" customWidth="1"/>
    <col min="13837" max="13837" width="17.7109375" style="429" customWidth="1"/>
    <col min="13838" max="13838" width="10.140625" style="429" customWidth="1"/>
    <col min="13839" max="13839" width="15.140625" style="429" customWidth="1"/>
    <col min="13840" max="13840" width="17.7109375" style="429" customWidth="1"/>
    <col min="13841" max="13841" width="10.140625" style="429" customWidth="1"/>
    <col min="13842" max="13842" width="15.140625" style="429" customWidth="1"/>
    <col min="13843" max="13843" width="16.140625" style="429" customWidth="1"/>
    <col min="13844" max="13844" width="20.140625" style="429" customWidth="1"/>
    <col min="13845" max="13845" width="9.5703125" style="429" customWidth="1"/>
    <col min="13846" max="13846" width="15.85546875" style="429" customWidth="1"/>
    <col min="13847" max="13847" width="20.140625" style="429" customWidth="1"/>
    <col min="13848" max="13848" width="20.7109375" style="429" customWidth="1"/>
    <col min="13849" max="13849" width="14.140625" style="429" customWidth="1"/>
    <col min="13850" max="13850" width="9.140625" style="429" customWidth="1"/>
    <col min="13851" max="13851" width="19.140625" style="429" customWidth="1"/>
    <col min="13852" max="13852" width="21.85546875" style="429" customWidth="1"/>
    <col min="13853" max="14082" width="9.140625" style="429"/>
    <col min="14083" max="14083" width="49.140625" style="429" bestFit="1" customWidth="1"/>
    <col min="14084" max="14084" width="17.7109375" style="429" customWidth="1"/>
    <col min="14085" max="14085" width="9.140625" style="429" customWidth="1"/>
    <col min="14086" max="14086" width="8.42578125" style="429" customWidth="1"/>
    <col min="14087" max="14088" width="17.7109375" style="429" customWidth="1"/>
    <col min="14089" max="14089" width="9.140625" style="429" customWidth="1"/>
    <col min="14090" max="14090" width="8.42578125" style="429" customWidth="1"/>
    <col min="14091" max="14091" width="17.7109375" style="429" customWidth="1"/>
    <col min="14092" max="14092" width="15.140625" style="429" customWidth="1"/>
    <col min="14093" max="14093" width="17.7109375" style="429" customWidth="1"/>
    <col min="14094" max="14094" width="10.140625" style="429" customWidth="1"/>
    <col min="14095" max="14095" width="15.140625" style="429" customWidth="1"/>
    <col min="14096" max="14096" width="17.7109375" style="429" customWidth="1"/>
    <col min="14097" max="14097" width="10.140625" style="429" customWidth="1"/>
    <col min="14098" max="14098" width="15.140625" style="429" customWidth="1"/>
    <col min="14099" max="14099" width="16.140625" style="429" customWidth="1"/>
    <col min="14100" max="14100" width="20.140625" style="429" customWidth="1"/>
    <col min="14101" max="14101" width="9.5703125" style="429" customWidth="1"/>
    <col min="14102" max="14102" width="15.85546875" style="429" customWidth="1"/>
    <col min="14103" max="14103" width="20.140625" style="429" customWidth="1"/>
    <col min="14104" max="14104" width="20.7109375" style="429" customWidth="1"/>
    <col min="14105" max="14105" width="14.140625" style="429" customWidth="1"/>
    <col min="14106" max="14106" width="9.140625" style="429" customWidth="1"/>
    <col min="14107" max="14107" width="19.140625" style="429" customWidth="1"/>
    <col min="14108" max="14108" width="21.85546875" style="429" customWidth="1"/>
    <col min="14109" max="14338" width="9.140625" style="429"/>
    <col min="14339" max="14339" width="49.140625" style="429" bestFit="1" customWidth="1"/>
    <col min="14340" max="14340" width="17.7109375" style="429" customWidth="1"/>
    <col min="14341" max="14341" width="9.140625" style="429" customWidth="1"/>
    <col min="14342" max="14342" width="8.42578125" style="429" customWidth="1"/>
    <col min="14343" max="14344" width="17.7109375" style="429" customWidth="1"/>
    <col min="14345" max="14345" width="9.140625" style="429" customWidth="1"/>
    <col min="14346" max="14346" width="8.42578125" style="429" customWidth="1"/>
    <col min="14347" max="14347" width="17.7109375" style="429" customWidth="1"/>
    <col min="14348" max="14348" width="15.140625" style="429" customWidth="1"/>
    <col min="14349" max="14349" width="17.7109375" style="429" customWidth="1"/>
    <col min="14350" max="14350" width="10.140625" style="429" customWidth="1"/>
    <col min="14351" max="14351" width="15.140625" style="429" customWidth="1"/>
    <col min="14352" max="14352" width="17.7109375" style="429" customWidth="1"/>
    <col min="14353" max="14353" width="10.140625" style="429" customWidth="1"/>
    <col min="14354" max="14354" width="15.140625" style="429" customWidth="1"/>
    <col min="14355" max="14355" width="16.140625" style="429" customWidth="1"/>
    <col min="14356" max="14356" width="20.140625" style="429" customWidth="1"/>
    <col min="14357" max="14357" width="9.5703125" style="429" customWidth="1"/>
    <col min="14358" max="14358" width="15.85546875" style="429" customWidth="1"/>
    <col min="14359" max="14359" width="20.140625" style="429" customWidth="1"/>
    <col min="14360" max="14360" width="20.7109375" style="429" customWidth="1"/>
    <col min="14361" max="14361" width="14.140625" style="429" customWidth="1"/>
    <col min="14362" max="14362" width="9.140625" style="429" customWidth="1"/>
    <col min="14363" max="14363" width="19.140625" style="429" customWidth="1"/>
    <col min="14364" max="14364" width="21.85546875" style="429" customWidth="1"/>
    <col min="14365" max="14594" width="9.140625" style="429"/>
    <col min="14595" max="14595" width="49.140625" style="429" bestFit="1" customWidth="1"/>
    <col min="14596" max="14596" width="17.7109375" style="429" customWidth="1"/>
    <col min="14597" max="14597" width="9.140625" style="429" customWidth="1"/>
    <col min="14598" max="14598" width="8.42578125" style="429" customWidth="1"/>
    <col min="14599" max="14600" width="17.7109375" style="429" customWidth="1"/>
    <col min="14601" max="14601" width="9.140625" style="429" customWidth="1"/>
    <col min="14602" max="14602" width="8.42578125" style="429" customWidth="1"/>
    <col min="14603" max="14603" width="17.7109375" style="429" customWidth="1"/>
    <col min="14604" max="14604" width="15.140625" style="429" customWidth="1"/>
    <col min="14605" max="14605" width="17.7109375" style="429" customWidth="1"/>
    <col min="14606" max="14606" width="10.140625" style="429" customWidth="1"/>
    <col min="14607" max="14607" width="15.140625" style="429" customWidth="1"/>
    <col min="14608" max="14608" width="17.7109375" style="429" customWidth="1"/>
    <col min="14609" max="14609" width="10.140625" style="429" customWidth="1"/>
    <col min="14610" max="14610" width="15.140625" style="429" customWidth="1"/>
    <col min="14611" max="14611" width="16.140625" style="429" customWidth="1"/>
    <col min="14612" max="14612" width="20.140625" style="429" customWidth="1"/>
    <col min="14613" max="14613" width="9.5703125" style="429" customWidth="1"/>
    <col min="14614" max="14614" width="15.85546875" style="429" customWidth="1"/>
    <col min="14615" max="14615" width="20.140625" style="429" customWidth="1"/>
    <col min="14616" max="14616" width="20.7109375" style="429" customWidth="1"/>
    <col min="14617" max="14617" width="14.140625" style="429" customWidth="1"/>
    <col min="14618" max="14618" width="9.140625" style="429" customWidth="1"/>
    <col min="14619" max="14619" width="19.140625" style="429" customWidth="1"/>
    <col min="14620" max="14620" width="21.85546875" style="429" customWidth="1"/>
    <col min="14621" max="14850" width="9.140625" style="429"/>
    <col min="14851" max="14851" width="49.140625" style="429" bestFit="1" customWidth="1"/>
    <col min="14852" max="14852" width="17.7109375" style="429" customWidth="1"/>
    <col min="14853" max="14853" width="9.140625" style="429" customWidth="1"/>
    <col min="14854" max="14854" width="8.42578125" style="429" customWidth="1"/>
    <col min="14855" max="14856" width="17.7109375" style="429" customWidth="1"/>
    <col min="14857" max="14857" width="9.140625" style="429" customWidth="1"/>
    <col min="14858" max="14858" width="8.42578125" style="429" customWidth="1"/>
    <col min="14859" max="14859" width="17.7109375" style="429" customWidth="1"/>
    <col min="14860" max="14860" width="15.140625" style="429" customWidth="1"/>
    <col min="14861" max="14861" width="17.7109375" style="429" customWidth="1"/>
    <col min="14862" max="14862" width="10.140625" style="429" customWidth="1"/>
    <col min="14863" max="14863" width="15.140625" style="429" customWidth="1"/>
    <col min="14864" max="14864" width="17.7109375" style="429" customWidth="1"/>
    <col min="14865" max="14865" width="10.140625" style="429" customWidth="1"/>
    <col min="14866" max="14866" width="15.140625" style="429" customWidth="1"/>
    <col min="14867" max="14867" width="16.140625" style="429" customWidth="1"/>
    <col min="14868" max="14868" width="20.140625" style="429" customWidth="1"/>
    <col min="14869" max="14869" width="9.5703125" style="429" customWidth="1"/>
    <col min="14870" max="14870" width="15.85546875" style="429" customWidth="1"/>
    <col min="14871" max="14871" width="20.140625" style="429" customWidth="1"/>
    <col min="14872" max="14872" width="20.7109375" style="429" customWidth="1"/>
    <col min="14873" max="14873" width="14.140625" style="429" customWidth="1"/>
    <col min="14874" max="14874" width="9.140625" style="429" customWidth="1"/>
    <col min="14875" max="14875" width="19.140625" style="429" customWidth="1"/>
    <col min="14876" max="14876" width="21.85546875" style="429" customWidth="1"/>
    <col min="14877" max="15106" width="9.140625" style="429"/>
    <col min="15107" max="15107" width="49.140625" style="429" bestFit="1" customWidth="1"/>
    <col min="15108" max="15108" width="17.7109375" style="429" customWidth="1"/>
    <col min="15109" max="15109" width="9.140625" style="429" customWidth="1"/>
    <col min="15110" max="15110" width="8.42578125" style="429" customWidth="1"/>
    <col min="15111" max="15112" width="17.7109375" style="429" customWidth="1"/>
    <col min="15113" max="15113" width="9.140625" style="429" customWidth="1"/>
    <col min="15114" max="15114" width="8.42578125" style="429" customWidth="1"/>
    <col min="15115" max="15115" width="17.7109375" style="429" customWidth="1"/>
    <col min="15116" max="15116" width="15.140625" style="429" customWidth="1"/>
    <col min="15117" max="15117" width="17.7109375" style="429" customWidth="1"/>
    <col min="15118" max="15118" width="10.140625" style="429" customWidth="1"/>
    <col min="15119" max="15119" width="15.140625" style="429" customWidth="1"/>
    <col min="15120" max="15120" width="17.7109375" style="429" customWidth="1"/>
    <col min="15121" max="15121" width="10.140625" style="429" customWidth="1"/>
    <col min="15122" max="15122" width="15.140625" style="429" customWidth="1"/>
    <col min="15123" max="15123" width="16.140625" style="429" customWidth="1"/>
    <col min="15124" max="15124" width="20.140625" style="429" customWidth="1"/>
    <col min="15125" max="15125" width="9.5703125" style="429" customWidth="1"/>
    <col min="15126" max="15126" width="15.85546875" style="429" customWidth="1"/>
    <col min="15127" max="15127" width="20.140625" style="429" customWidth="1"/>
    <col min="15128" max="15128" width="20.7109375" style="429" customWidth="1"/>
    <col min="15129" max="15129" width="14.140625" style="429" customWidth="1"/>
    <col min="15130" max="15130" width="9.140625" style="429" customWidth="1"/>
    <col min="15131" max="15131" width="19.140625" style="429" customWidth="1"/>
    <col min="15132" max="15132" width="21.85546875" style="429" customWidth="1"/>
    <col min="15133" max="15362" width="9.140625" style="429"/>
    <col min="15363" max="15363" width="49.140625" style="429" bestFit="1" customWidth="1"/>
    <col min="15364" max="15364" width="17.7109375" style="429" customWidth="1"/>
    <col min="15365" max="15365" width="9.140625" style="429" customWidth="1"/>
    <col min="15366" max="15366" width="8.42578125" style="429" customWidth="1"/>
    <col min="15367" max="15368" width="17.7109375" style="429" customWidth="1"/>
    <col min="15369" max="15369" width="9.140625" style="429" customWidth="1"/>
    <col min="15370" max="15370" width="8.42578125" style="429" customWidth="1"/>
    <col min="15371" max="15371" width="17.7109375" style="429" customWidth="1"/>
    <col min="15372" max="15372" width="15.140625" style="429" customWidth="1"/>
    <col min="15373" max="15373" width="17.7109375" style="429" customWidth="1"/>
    <col min="15374" max="15374" width="10.140625" style="429" customWidth="1"/>
    <col min="15375" max="15375" width="15.140625" style="429" customWidth="1"/>
    <col min="15376" max="15376" width="17.7109375" style="429" customWidth="1"/>
    <col min="15377" max="15377" width="10.140625" style="429" customWidth="1"/>
    <col min="15378" max="15378" width="15.140625" style="429" customWidth="1"/>
    <col min="15379" max="15379" width="16.140625" style="429" customWidth="1"/>
    <col min="15380" max="15380" width="20.140625" style="429" customWidth="1"/>
    <col min="15381" max="15381" width="9.5703125" style="429" customWidth="1"/>
    <col min="15382" max="15382" width="15.85546875" style="429" customWidth="1"/>
    <col min="15383" max="15383" width="20.140625" style="429" customWidth="1"/>
    <col min="15384" max="15384" width="20.7109375" style="429" customWidth="1"/>
    <col min="15385" max="15385" width="14.140625" style="429" customWidth="1"/>
    <col min="15386" max="15386" width="9.140625" style="429" customWidth="1"/>
    <col min="15387" max="15387" width="19.140625" style="429" customWidth="1"/>
    <col min="15388" max="15388" width="21.85546875" style="429" customWidth="1"/>
    <col min="15389" max="15618" width="9.140625" style="429"/>
    <col min="15619" max="15619" width="49.140625" style="429" bestFit="1" customWidth="1"/>
    <col min="15620" max="15620" width="17.7109375" style="429" customWidth="1"/>
    <col min="15621" max="15621" width="9.140625" style="429" customWidth="1"/>
    <col min="15622" max="15622" width="8.42578125" style="429" customWidth="1"/>
    <col min="15623" max="15624" width="17.7109375" style="429" customWidth="1"/>
    <col min="15625" max="15625" width="9.140625" style="429" customWidth="1"/>
    <col min="15626" max="15626" width="8.42578125" style="429" customWidth="1"/>
    <col min="15627" max="15627" width="17.7109375" style="429" customWidth="1"/>
    <col min="15628" max="15628" width="15.140625" style="429" customWidth="1"/>
    <col min="15629" max="15629" width="17.7109375" style="429" customWidth="1"/>
    <col min="15630" max="15630" width="10.140625" style="429" customWidth="1"/>
    <col min="15631" max="15631" width="15.140625" style="429" customWidth="1"/>
    <col min="15632" max="15632" width="17.7109375" style="429" customWidth="1"/>
    <col min="15633" max="15633" width="10.140625" style="429" customWidth="1"/>
    <col min="15634" max="15634" width="15.140625" style="429" customWidth="1"/>
    <col min="15635" max="15635" width="16.140625" style="429" customWidth="1"/>
    <col min="15636" max="15636" width="20.140625" style="429" customWidth="1"/>
    <col min="15637" max="15637" width="9.5703125" style="429" customWidth="1"/>
    <col min="15638" max="15638" width="15.85546875" style="429" customWidth="1"/>
    <col min="15639" max="15639" width="20.140625" style="429" customWidth="1"/>
    <col min="15640" max="15640" width="20.7109375" style="429" customWidth="1"/>
    <col min="15641" max="15641" width="14.140625" style="429" customWidth="1"/>
    <col min="15642" max="15642" width="9.140625" style="429" customWidth="1"/>
    <col min="15643" max="15643" width="19.140625" style="429" customWidth="1"/>
    <col min="15644" max="15644" width="21.85546875" style="429" customWidth="1"/>
    <col min="15645" max="15874" width="9.140625" style="429"/>
    <col min="15875" max="15875" width="49.140625" style="429" bestFit="1" customWidth="1"/>
    <col min="15876" max="15876" width="17.7109375" style="429" customWidth="1"/>
    <col min="15877" max="15877" width="9.140625" style="429" customWidth="1"/>
    <col min="15878" max="15878" width="8.42578125" style="429" customWidth="1"/>
    <col min="15879" max="15880" width="17.7109375" style="429" customWidth="1"/>
    <col min="15881" max="15881" width="9.140625" style="429" customWidth="1"/>
    <col min="15882" max="15882" width="8.42578125" style="429" customWidth="1"/>
    <col min="15883" max="15883" width="17.7109375" style="429" customWidth="1"/>
    <col min="15884" max="15884" width="15.140625" style="429" customWidth="1"/>
    <col min="15885" max="15885" width="17.7109375" style="429" customWidth="1"/>
    <col min="15886" max="15886" width="10.140625" style="429" customWidth="1"/>
    <col min="15887" max="15887" width="15.140625" style="429" customWidth="1"/>
    <col min="15888" max="15888" width="17.7109375" style="429" customWidth="1"/>
    <col min="15889" max="15889" width="10.140625" style="429" customWidth="1"/>
    <col min="15890" max="15890" width="15.140625" style="429" customWidth="1"/>
    <col min="15891" max="15891" width="16.140625" style="429" customWidth="1"/>
    <col min="15892" max="15892" width="20.140625" style="429" customWidth="1"/>
    <col min="15893" max="15893" width="9.5703125" style="429" customWidth="1"/>
    <col min="15894" max="15894" width="15.85546875" style="429" customWidth="1"/>
    <col min="15895" max="15895" width="20.140625" style="429" customWidth="1"/>
    <col min="15896" max="15896" width="20.7109375" style="429" customWidth="1"/>
    <col min="15897" max="15897" width="14.140625" style="429" customWidth="1"/>
    <col min="15898" max="15898" width="9.140625" style="429" customWidth="1"/>
    <col min="15899" max="15899" width="19.140625" style="429" customWidth="1"/>
    <col min="15900" max="15900" width="21.85546875" style="429" customWidth="1"/>
    <col min="15901" max="16130" width="9.140625" style="429"/>
    <col min="16131" max="16131" width="49.140625" style="429" bestFit="1" customWidth="1"/>
    <col min="16132" max="16132" width="17.7109375" style="429" customWidth="1"/>
    <col min="16133" max="16133" width="9.140625" style="429" customWidth="1"/>
    <col min="16134" max="16134" width="8.42578125" style="429" customWidth="1"/>
    <col min="16135" max="16136" width="17.7109375" style="429" customWidth="1"/>
    <col min="16137" max="16137" width="9.140625" style="429" customWidth="1"/>
    <col min="16138" max="16138" width="8.42578125" style="429" customWidth="1"/>
    <col min="16139" max="16139" width="17.7109375" style="429" customWidth="1"/>
    <col min="16140" max="16140" width="15.140625" style="429" customWidth="1"/>
    <col min="16141" max="16141" width="17.7109375" style="429" customWidth="1"/>
    <col min="16142" max="16142" width="10.140625" style="429" customWidth="1"/>
    <col min="16143" max="16143" width="15.140625" style="429" customWidth="1"/>
    <col min="16144" max="16144" width="17.7109375" style="429" customWidth="1"/>
    <col min="16145" max="16145" width="10.140625" style="429" customWidth="1"/>
    <col min="16146" max="16146" width="15.140625" style="429" customWidth="1"/>
    <col min="16147" max="16147" width="16.140625" style="429" customWidth="1"/>
    <col min="16148" max="16148" width="20.140625" style="429" customWidth="1"/>
    <col min="16149" max="16149" width="9.5703125" style="429" customWidth="1"/>
    <col min="16150" max="16150" width="15.85546875" style="429" customWidth="1"/>
    <col min="16151" max="16151" width="20.140625" style="429" customWidth="1"/>
    <col min="16152" max="16152" width="20.7109375" style="429" customWidth="1"/>
    <col min="16153" max="16153" width="14.140625" style="429" customWidth="1"/>
    <col min="16154" max="16154" width="9.140625" style="429" customWidth="1"/>
    <col min="16155" max="16155" width="19.140625" style="429" customWidth="1"/>
    <col min="16156" max="16156" width="21.85546875" style="429" customWidth="1"/>
    <col min="16157" max="16384" width="9.140625" style="429"/>
  </cols>
  <sheetData>
    <row r="1" spans="2:28" ht="15" thickBot="1"/>
    <row r="2" spans="2:28" ht="16.5" thickBot="1">
      <c r="B2" s="659" t="s">
        <v>425</v>
      </c>
      <c r="C2" s="696"/>
      <c r="D2" s="660"/>
      <c r="E2" s="660"/>
      <c r="F2" s="660"/>
      <c r="G2" s="660"/>
      <c r="H2" s="660"/>
      <c r="I2" s="660"/>
      <c r="J2" s="660"/>
      <c r="K2" s="660"/>
      <c r="L2" s="660"/>
      <c r="M2" s="660"/>
      <c r="N2" s="660"/>
      <c r="O2" s="660"/>
      <c r="P2" s="660"/>
      <c r="Q2" s="660"/>
      <c r="R2" s="660"/>
      <c r="S2" s="660"/>
      <c r="T2" s="660"/>
      <c r="U2" s="660"/>
      <c r="V2" s="660"/>
      <c r="W2" s="660"/>
      <c r="X2" s="588"/>
      <c r="Y2" s="588"/>
      <c r="Z2" s="588"/>
      <c r="AA2" s="588"/>
      <c r="AB2" s="589"/>
    </row>
    <row r="3" spans="2:28" ht="15.75" thickBot="1">
      <c r="B3" s="416"/>
      <c r="C3" s="416"/>
      <c r="D3" s="416"/>
      <c r="E3" s="416"/>
      <c r="F3" s="416"/>
      <c r="G3" s="416"/>
      <c r="H3" s="416"/>
      <c r="I3" s="416"/>
      <c r="J3" s="416"/>
      <c r="K3" s="416"/>
      <c r="L3" s="416"/>
      <c r="M3" s="416"/>
      <c r="N3" s="416"/>
      <c r="O3" s="416"/>
      <c r="P3" s="416"/>
      <c r="Q3" s="416"/>
      <c r="R3" s="416"/>
      <c r="S3" s="416"/>
      <c r="T3" s="416"/>
      <c r="U3" s="416"/>
      <c r="V3" s="416"/>
      <c r="W3" s="416"/>
    </row>
    <row r="4" spans="2:28" ht="15.75" thickBot="1">
      <c r="B4" s="686" t="s">
        <v>426</v>
      </c>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8"/>
    </row>
    <row r="5" spans="2:28" ht="15.75" thickBot="1">
      <c r="B5" s="590"/>
      <c r="C5" s="590"/>
      <c r="D5" s="591"/>
      <c r="E5" s="591"/>
      <c r="F5" s="591"/>
      <c r="G5" s="590"/>
      <c r="H5" s="590"/>
      <c r="I5" s="590"/>
      <c r="J5" s="590"/>
      <c r="K5" s="590"/>
      <c r="L5" s="590"/>
      <c r="M5" s="590"/>
      <c r="N5" s="590"/>
      <c r="O5" s="590"/>
      <c r="P5" s="590"/>
      <c r="Q5" s="590"/>
      <c r="R5" s="590"/>
      <c r="S5" s="590"/>
      <c r="T5" s="590"/>
      <c r="U5" s="590"/>
      <c r="V5" s="590"/>
      <c r="W5" s="590"/>
      <c r="X5" s="590"/>
      <c r="Y5" s="590"/>
      <c r="Z5" s="590"/>
      <c r="AA5" s="590"/>
      <c r="AB5" s="590"/>
    </row>
    <row r="6" spans="2:28" ht="15.75" thickBot="1">
      <c r="B6" s="592"/>
      <c r="C6" s="592"/>
      <c r="D6" s="662" t="s">
        <v>2</v>
      </c>
      <c r="E6" s="663"/>
      <c r="F6" s="663"/>
      <c r="G6" s="663"/>
      <c r="H6" s="662" t="s">
        <v>3</v>
      </c>
      <c r="I6" s="663"/>
      <c r="J6" s="663"/>
      <c r="K6" s="663"/>
      <c r="L6" s="662" t="s">
        <v>4</v>
      </c>
      <c r="M6" s="663"/>
      <c r="N6" s="663"/>
      <c r="O6" s="663"/>
      <c r="P6" s="662" t="s">
        <v>64</v>
      </c>
      <c r="Q6" s="663"/>
      <c r="R6" s="663"/>
      <c r="S6" s="663"/>
      <c r="T6" s="662" t="s">
        <v>65</v>
      </c>
      <c r="U6" s="663"/>
      <c r="V6" s="663"/>
      <c r="W6" s="663"/>
      <c r="X6" s="592"/>
      <c r="Y6" s="592"/>
      <c r="Z6" s="592"/>
      <c r="AA6" s="592"/>
      <c r="AB6" s="592"/>
    </row>
    <row r="7" spans="2:28" s="593" customFormat="1" ht="60.75" thickBot="1">
      <c r="B7" s="705" t="s">
        <v>427</v>
      </c>
      <c r="C7" s="699" t="s">
        <v>446</v>
      </c>
      <c r="D7" s="396" t="s">
        <v>428</v>
      </c>
      <c r="E7" s="396" t="s">
        <v>429</v>
      </c>
      <c r="F7" s="396" t="s">
        <v>445</v>
      </c>
      <c r="G7" s="396" t="s">
        <v>430</v>
      </c>
      <c r="H7" s="396" t="s">
        <v>428</v>
      </c>
      <c r="I7" s="396" t="s">
        <v>429</v>
      </c>
      <c r="J7" s="396" t="s">
        <v>445</v>
      </c>
      <c r="K7" s="396" t="s">
        <v>430</v>
      </c>
      <c r="L7" s="396" t="s">
        <v>428</v>
      </c>
      <c r="M7" s="396" t="s">
        <v>429</v>
      </c>
      <c r="N7" s="396" t="s">
        <v>445</v>
      </c>
      <c r="O7" s="396" t="s">
        <v>430</v>
      </c>
      <c r="P7" s="396" t="s">
        <v>428</v>
      </c>
      <c r="Q7" s="396" t="s">
        <v>429</v>
      </c>
      <c r="R7" s="396" t="s">
        <v>445</v>
      </c>
      <c r="S7" s="396" t="s">
        <v>430</v>
      </c>
      <c r="T7" s="396" t="s">
        <v>428</v>
      </c>
      <c r="U7" s="396" t="s">
        <v>429</v>
      </c>
      <c r="V7" s="396" t="s">
        <v>445</v>
      </c>
      <c r="W7" s="396" t="s">
        <v>430</v>
      </c>
      <c r="X7" s="396" t="s">
        <v>400</v>
      </c>
      <c r="Y7" s="396" t="s">
        <v>318</v>
      </c>
      <c r="Z7" s="396" t="s">
        <v>315</v>
      </c>
      <c r="AA7" s="396" t="s">
        <v>368</v>
      </c>
      <c r="AB7" s="397" t="s">
        <v>369</v>
      </c>
    </row>
    <row r="8" spans="2:28">
      <c r="B8" s="697" t="s">
        <v>434</v>
      </c>
      <c r="C8" s="702" t="s">
        <v>447</v>
      </c>
      <c r="D8" s="706"/>
      <c r="E8" s="707"/>
      <c r="F8" s="707"/>
      <c r="G8" s="708">
        <f>D8*E8*F8</f>
        <v>0</v>
      </c>
      <c r="H8" s="709"/>
      <c r="I8" s="707"/>
      <c r="J8" s="707"/>
      <c r="K8" s="708">
        <f t="shared" ref="K8:K10" si="0">H8*I8*J8</f>
        <v>0</v>
      </c>
      <c r="L8" s="709"/>
      <c r="M8" s="707"/>
      <c r="N8" s="707"/>
      <c r="O8" s="708">
        <f t="shared" ref="O8:O10" si="1">L8*M8*N8</f>
        <v>0</v>
      </c>
      <c r="P8" s="709"/>
      <c r="Q8" s="707"/>
      <c r="R8" s="707"/>
      <c r="S8" s="708">
        <f t="shared" ref="S8:S10" si="2">P8*Q8*R8</f>
        <v>0</v>
      </c>
      <c r="T8" s="709"/>
      <c r="U8" s="707"/>
      <c r="V8" s="707"/>
      <c r="W8" s="708">
        <f t="shared" ref="W8:W10" si="3">T8*U8*V8</f>
        <v>0</v>
      </c>
      <c r="X8" s="710">
        <f>SUM(W8,S8,O8,K8,G8)</f>
        <v>0</v>
      </c>
      <c r="Y8" s="711"/>
      <c r="Z8" s="712"/>
      <c r="AA8" s="711"/>
      <c r="AB8" s="713">
        <f>SUM(X8,AA8)</f>
        <v>0</v>
      </c>
    </row>
    <row r="9" spans="2:28">
      <c r="B9" s="597" t="s">
        <v>435</v>
      </c>
      <c r="C9" s="703" t="s">
        <v>447</v>
      </c>
      <c r="D9" s="600"/>
      <c r="E9" s="599"/>
      <c r="F9" s="599"/>
      <c r="G9" s="594">
        <f>D9*E9*F9</f>
        <v>0</v>
      </c>
      <c r="H9" s="598"/>
      <c r="I9" s="599"/>
      <c r="J9" s="599"/>
      <c r="K9" s="594">
        <f t="shared" si="0"/>
        <v>0</v>
      </c>
      <c r="L9" s="598"/>
      <c r="M9" s="599"/>
      <c r="N9" s="599"/>
      <c r="O9" s="594">
        <f t="shared" si="1"/>
        <v>0</v>
      </c>
      <c r="P9" s="598"/>
      <c r="Q9" s="599"/>
      <c r="R9" s="599"/>
      <c r="S9" s="594">
        <f t="shared" si="2"/>
        <v>0</v>
      </c>
      <c r="T9" s="598"/>
      <c r="U9" s="599"/>
      <c r="V9" s="599"/>
      <c r="W9" s="594">
        <f t="shared" si="3"/>
        <v>0</v>
      </c>
      <c r="X9" s="595">
        <f t="shared" ref="X9:X17" si="4">SUM(W9,S9,O9,K9,G9)</f>
        <v>0</v>
      </c>
      <c r="Y9" s="601"/>
      <c r="Z9" s="602"/>
      <c r="AA9" s="601"/>
      <c r="AB9" s="596">
        <f>SUM(X9,AA9)</f>
        <v>0</v>
      </c>
    </row>
    <row r="10" spans="2:28" s="593" customFormat="1" ht="15" thickBot="1">
      <c r="B10" s="698" t="s">
        <v>431</v>
      </c>
      <c r="C10" s="704" t="s">
        <v>447</v>
      </c>
      <c r="D10" s="714"/>
      <c r="E10" s="715"/>
      <c r="F10" s="715"/>
      <c r="G10" s="716">
        <f>D10*E10*F10</f>
        <v>0</v>
      </c>
      <c r="H10" s="717"/>
      <c r="I10" s="715"/>
      <c r="J10" s="715"/>
      <c r="K10" s="716">
        <f t="shared" si="0"/>
        <v>0</v>
      </c>
      <c r="L10" s="718"/>
      <c r="M10" s="719"/>
      <c r="N10" s="719"/>
      <c r="O10" s="716">
        <f t="shared" si="1"/>
        <v>0</v>
      </c>
      <c r="P10" s="718"/>
      <c r="Q10" s="719"/>
      <c r="R10" s="719"/>
      <c r="S10" s="716">
        <f t="shared" si="2"/>
        <v>0</v>
      </c>
      <c r="T10" s="718"/>
      <c r="U10" s="719"/>
      <c r="V10" s="719"/>
      <c r="W10" s="716">
        <f t="shared" si="3"/>
        <v>0</v>
      </c>
      <c r="X10" s="720">
        <f t="shared" si="4"/>
        <v>0</v>
      </c>
      <c r="Y10" s="721"/>
      <c r="Z10" s="721"/>
      <c r="AA10" s="721"/>
      <c r="AB10" s="722">
        <f>SUM(X10,AA10)</f>
        <v>0</v>
      </c>
    </row>
    <row r="11" spans="2:28">
      <c r="B11" s="697" t="s">
        <v>434</v>
      </c>
      <c r="C11" s="702" t="s">
        <v>448</v>
      </c>
      <c r="D11" s="706"/>
      <c r="E11" s="707"/>
      <c r="F11" s="707"/>
      <c r="G11" s="708">
        <f>D11*E11*F11</f>
        <v>0</v>
      </c>
      <c r="H11" s="709"/>
      <c r="I11" s="707"/>
      <c r="J11" s="707"/>
      <c r="K11" s="708">
        <f t="shared" ref="K11:K13" si="5">H11*I11*J11</f>
        <v>0</v>
      </c>
      <c r="L11" s="709"/>
      <c r="M11" s="707"/>
      <c r="N11" s="707"/>
      <c r="O11" s="708">
        <f t="shared" ref="O11:O13" si="6">L11*M11*N11</f>
        <v>0</v>
      </c>
      <c r="P11" s="709"/>
      <c r="Q11" s="707"/>
      <c r="R11" s="707"/>
      <c r="S11" s="708">
        <f t="shared" ref="S11:S13" si="7">P11*Q11*R11</f>
        <v>0</v>
      </c>
      <c r="T11" s="709"/>
      <c r="U11" s="707"/>
      <c r="V11" s="707"/>
      <c r="W11" s="708">
        <f t="shared" ref="W11:W13" si="8">T11*U11*V11</f>
        <v>0</v>
      </c>
      <c r="X11" s="710">
        <f>SUM(W11,S11,O11,K11,G11)</f>
        <v>0</v>
      </c>
      <c r="Y11" s="711"/>
      <c r="Z11" s="712"/>
      <c r="AA11" s="711"/>
      <c r="AB11" s="713">
        <f>SUM(X11,AA11)</f>
        <v>0</v>
      </c>
    </row>
    <row r="12" spans="2:28">
      <c r="B12" s="597" t="s">
        <v>435</v>
      </c>
      <c r="C12" s="703" t="s">
        <v>448</v>
      </c>
      <c r="D12" s="600"/>
      <c r="E12" s="599"/>
      <c r="F12" s="599"/>
      <c r="G12" s="594">
        <f>D12*E12*F12</f>
        <v>0</v>
      </c>
      <c r="H12" s="598"/>
      <c r="I12" s="599"/>
      <c r="J12" s="599"/>
      <c r="K12" s="594">
        <f t="shared" si="5"/>
        <v>0</v>
      </c>
      <c r="L12" s="598"/>
      <c r="M12" s="599"/>
      <c r="N12" s="599"/>
      <c r="O12" s="594">
        <f t="shared" si="6"/>
        <v>0</v>
      </c>
      <c r="P12" s="598"/>
      <c r="Q12" s="599"/>
      <c r="R12" s="599"/>
      <c r="S12" s="594">
        <f t="shared" si="7"/>
        <v>0</v>
      </c>
      <c r="T12" s="598"/>
      <c r="U12" s="599"/>
      <c r="V12" s="599"/>
      <c r="W12" s="594">
        <f t="shared" si="8"/>
        <v>0</v>
      </c>
      <c r="X12" s="595">
        <f t="shared" ref="X12:X13" si="9">SUM(W12,S12,O12,K12,G12)</f>
        <v>0</v>
      </c>
      <c r="Y12" s="601"/>
      <c r="Z12" s="602"/>
      <c r="AA12" s="601"/>
      <c r="AB12" s="596">
        <f>SUM(X12,AA12)</f>
        <v>0</v>
      </c>
    </row>
    <row r="13" spans="2:28" s="593" customFormat="1" ht="15" thickBot="1">
      <c r="B13" s="698" t="s">
        <v>431</v>
      </c>
      <c r="C13" s="704" t="s">
        <v>448</v>
      </c>
      <c r="D13" s="714"/>
      <c r="E13" s="715"/>
      <c r="F13" s="715"/>
      <c r="G13" s="716">
        <f>D13*E13*F13</f>
        <v>0</v>
      </c>
      <c r="H13" s="717"/>
      <c r="I13" s="715"/>
      <c r="J13" s="715"/>
      <c r="K13" s="716">
        <f t="shared" si="5"/>
        <v>0</v>
      </c>
      <c r="L13" s="718"/>
      <c r="M13" s="719"/>
      <c r="N13" s="719"/>
      <c r="O13" s="716">
        <f t="shared" si="6"/>
        <v>0</v>
      </c>
      <c r="P13" s="718"/>
      <c r="Q13" s="719"/>
      <c r="R13" s="719"/>
      <c r="S13" s="716">
        <f t="shared" si="7"/>
        <v>0</v>
      </c>
      <c r="T13" s="718"/>
      <c r="U13" s="719"/>
      <c r="V13" s="719"/>
      <c r="W13" s="716">
        <f t="shared" si="8"/>
        <v>0</v>
      </c>
      <c r="X13" s="720">
        <f t="shared" si="9"/>
        <v>0</v>
      </c>
      <c r="Y13" s="721"/>
      <c r="Z13" s="721"/>
      <c r="AA13" s="721"/>
      <c r="AB13" s="722">
        <f>SUM(X13,AA13)</f>
        <v>0</v>
      </c>
    </row>
    <row r="14" spans="2:28">
      <c r="B14" s="697" t="s">
        <v>434</v>
      </c>
      <c r="C14" s="702" t="s">
        <v>449</v>
      </c>
      <c r="D14" s="706"/>
      <c r="E14" s="707"/>
      <c r="F14" s="707"/>
      <c r="G14" s="708">
        <f>D14*E14*F14</f>
        <v>0</v>
      </c>
      <c r="H14" s="709"/>
      <c r="I14" s="707"/>
      <c r="J14" s="707"/>
      <c r="K14" s="708">
        <f t="shared" ref="K14:K16" si="10">H14*I14*J14</f>
        <v>0</v>
      </c>
      <c r="L14" s="709"/>
      <c r="M14" s="707"/>
      <c r="N14" s="707"/>
      <c r="O14" s="708">
        <f t="shared" ref="O14:O16" si="11">L14*M14*N14</f>
        <v>0</v>
      </c>
      <c r="P14" s="709"/>
      <c r="Q14" s="707"/>
      <c r="R14" s="707"/>
      <c r="S14" s="708">
        <f t="shared" ref="S14:S16" si="12">P14*Q14*R14</f>
        <v>0</v>
      </c>
      <c r="T14" s="709"/>
      <c r="U14" s="707"/>
      <c r="V14" s="707"/>
      <c r="W14" s="708">
        <f t="shared" ref="W14:W16" si="13">T14*U14*V14</f>
        <v>0</v>
      </c>
      <c r="X14" s="710">
        <f>SUM(W14,S14,O14,K14,G14)</f>
        <v>0</v>
      </c>
      <c r="Y14" s="711"/>
      <c r="Z14" s="712"/>
      <c r="AA14" s="711"/>
      <c r="AB14" s="713">
        <f>SUM(X14,AA14)</f>
        <v>0</v>
      </c>
    </row>
    <row r="15" spans="2:28">
      <c r="B15" s="597" t="s">
        <v>435</v>
      </c>
      <c r="C15" s="703" t="s">
        <v>449</v>
      </c>
      <c r="D15" s="600"/>
      <c r="E15" s="599"/>
      <c r="F15" s="599"/>
      <c r="G15" s="594">
        <f>D15*E15*F15</f>
        <v>0</v>
      </c>
      <c r="H15" s="598"/>
      <c r="I15" s="599"/>
      <c r="J15" s="599"/>
      <c r="K15" s="594">
        <f t="shared" si="10"/>
        <v>0</v>
      </c>
      <c r="L15" s="598"/>
      <c r="M15" s="599"/>
      <c r="N15" s="599"/>
      <c r="O15" s="594">
        <f t="shared" si="11"/>
        <v>0</v>
      </c>
      <c r="P15" s="598"/>
      <c r="Q15" s="599"/>
      <c r="R15" s="599"/>
      <c r="S15" s="594">
        <f t="shared" si="12"/>
        <v>0</v>
      </c>
      <c r="T15" s="598"/>
      <c r="U15" s="599"/>
      <c r="V15" s="599"/>
      <c r="W15" s="594">
        <f t="shared" si="13"/>
        <v>0</v>
      </c>
      <c r="X15" s="595">
        <f t="shared" ref="X15:X16" si="14">SUM(W15,S15,O15,K15,G15)</f>
        <v>0</v>
      </c>
      <c r="Y15" s="601"/>
      <c r="Z15" s="602"/>
      <c r="AA15" s="601"/>
      <c r="AB15" s="596">
        <f>SUM(X15,AA15)</f>
        <v>0</v>
      </c>
    </row>
    <row r="16" spans="2:28" s="593" customFormat="1" ht="15" thickBot="1">
      <c r="B16" s="698" t="s">
        <v>431</v>
      </c>
      <c r="C16" s="704" t="s">
        <v>449</v>
      </c>
      <c r="D16" s="714"/>
      <c r="E16" s="715"/>
      <c r="F16" s="715"/>
      <c r="G16" s="716">
        <f>D16*E16*F16</f>
        <v>0</v>
      </c>
      <c r="H16" s="717"/>
      <c r="I16" s="715"/>
      <c r="J16" s="715"/>
      <c r="K16" s="716">
        <f t="shared" si="10"/>
        <v>0</v>
      </c>
      <c r="L16" s="718"/>
      <c r="M16" s="719"/>
      <c r="N16" s="719"/>
      <c r="O16" s="716">
        <f t="shared" si="11"/>
        <v>0</v>
      </c>
      <c r="P16" s="718"/>
      <c r="Q16" s="719"/>
      <c r="R16" s="719"/>
      <c r="S16" s="716">
        <f t="shared" si="12"/>
        <v>0</v>
      </c>
      <c r="T16" s="718"/>
      <c r="U16" s="719"/>
      <c r="V16" s="719"/>
      <c r="W16" s="716">
        <f t="shared" si="13"/>
        <v>0</v>
      </c>
      <c r="X16" s="720">
        <f t="shared" si="14"/>
        <v>0</v>
      </c>
      <c r="Y16" s="721"/>
      <c r="Z16" s="721"/>
      <c r="AA16" s="721"/>
      <c r="AB16" s="722">
        <f>SUM(X16,AA16)</f>
        <v>0</v>
      </c>
    </row>
    <row r="17" spans="2:28" s="593" customFormat="1" ht="15.75" thickBot="1">
      <c r="B17" s="701" t="s">
        <v>432</v>
      </c>
      <c r="C17" s="700"/>
      <c r="D17" s="603"/>
      <c r="E17" s="603"/>
      <c r="F17" s="603"/>
      <c r="G17" s="604">
        <f>SUM(G8:G10)</f>
        <v>0</v>
      </c>
      <c r="H17" s="604"/>
      <c r="I17" s="604"/>
      <c r="J17" s="604"/>
      <c r="K17" s="604">
        <f>SUM(K8:K10)</f>
        <v>0</v>
      </c>
      <c r="L17" s="604"/>
      <c r="M17" s="604"/>
      <c r="N17" s="604"/>
      <c r="O17" s="604">
        <f>SUM(O8:O10)</f>
        <v>0</v>
      </c>
      <c r="P17" s="604"/>
      <c r="Q17" s="604"/>
      <c r="R17" s="604"/>
      <c r="S17" s="604">
        <f>SUM(S8:S10)</f>
        <v>0</v>
      </c>
      <c r="T17" s="604"/>
      <c r="U17" s="604"/>
      <c r="V17" s="604"/>
      <c r="W17" s="604">
        <f>SUM(W8:W10)</f>
        <v>0</v>
      </c>
      <c r="X17" s="604">
        <f t="shared" si="4"/>
        <v>0</v>
      </c>
      <c r="Y17" s="604"/>
      <c r="Z17" s="604"/>
      <c r="AA17" s="604">
        <f>SUM(AA8:AA10)</f>
        <v>0</v>
      </c>
      <c r="AB17" s="605">
        <f>SUM(AB8:AB10)</f>
        <v>0</v>
      </c>
    </row>
    <row r="18" spans="2:28" s="593" customFormat="1">
      <c r="B18" s="606"/>
      <c r="C18" s="606"/>
      <c r="D18" s="607"/>
      <c r="E18" s="435"/>
      <c r="F18" s="435"/>
      <c r="G18" s="607"/>
      <c r="H18" s="607"/>
      <c r="I18" s="435"/>
      <c r="J18" s="435"/>
      <c r="K18" s="607"/>
      <c r="L18" s="608"/>
      <c r="M18" s="609"/>
      <c r="N18" s="609"/>
      <c r="O18" s="608"/>
      <c r="P18" s="608"/>
      <c r="Q18" s="609"/>
      <c r="R18" s="609"/>
      <c r="S18" s="608"/>
      <c r="T18" s="608"/>
      <c r="U18" s="609"/>
      <c r="V18" s="609"/>
      <c r="W18" s="608"/>
      <c r="X18" s="610"/>
      <c r="Y18" s="610"/>
      <c r="Z18" s="610"/>
      <c r="AA18" s="610"/>
      <c r="AB18" s="610"/>
    </row>
    <row r="20" spans="2:28">
      <c r="B20" s="723" t="s">
        <v>450</v>
      </c>
    </row>
  </sheetData>
  <mergeCells count="7">
    <mergeCell ref="B2:W2"/>
    <mergeCell ref="B4:AB4"/>
    <mergeCell ref="D6:G6"/>
    <mergeCell ref="H6:K6"/>
    <mergeCell ref="L6:O6"/>
    <mergeCell ref="P6:S6"/>
    <mergeCell ref="T6:W6"/>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
  <sheetViews>
    <sheetView showGridLines="0" view="pageBreakPreview" zoomScale="70" zoomScaleNormal="70" zoomScaleSheetLayoutView="70" workbookViewId="0">
      <selection activeCell="B14" sqref="B14"/>
    </sheetView>
  </sheetViews>
  <sheetFormatPr defaultRowHeight="14.25"/>
  <cols>
    <col min="1" max="1" width="6.5703125" style="450" customWidth="1"/>
    <col min="2" max="2" width="49.28515625" style="450" customWidth="1"/>
    <col min="3" max="3" width="14.7109375" style="450" customWidth="1"/>
    <col min="4" max="4" width="11.5703125" style="450" customWidth="1"/>
    <col min="5" max="5" width="15.140625" style="450" customWidth="1"/>
    <col min="6" max="6" width="10" style="450" bestFit="1" customWidth="1"/>
    <col min="7" max="7" width="10.85546875" style="450" customWidth="1"/>
    <col min="8" max="8" width="10.42578125" style="450" customWidth="1"/>
    <col min="9" max="9" width="10.85546875" style="450" customWidth="1"/>
    <col min="10" max="10" width="24" style="450" customWidth="1"/>
    <col min="11" max="11" width="15.5703125" style="450" customWidth="1"/>
    <col min="12" max="12" width="18" style="450" customWidth="1"/>
    <col min="13" max="13" width="9.140625" style="450"/>
    <col min="14" max="14" width="31.140625" style="450" bestFit="1" customWidth="1"/>
    <col min="15" max="17" width="9.140625" style="450"/>
    <col min="18" max="18" width="18.5703125" style="450" customWidth="1"/>
    <col min="19" max="21" width="9.140625" style="450"/>
    <col min="22" max="22" width="11.5703125" style="450" bestFit="1" customWidth="1"/>
    <col min="23" max="23" width="13" style="450" customWidth="1"/>
    <col min="24" max="24" width="18.5703125" style="450" customWidth="1"/>
    <col min="25" max="25" width="9.28515625" style="450" customWidth="1"/>
    <col min="26" max="26" width="15.5703125" style="450" customWidth="1"/>
    <col min="27" max="27" width="18" style="450" customWidth="1"/>
    <col min="28" max="274" width="9.140625" style="450"/>
    <col min="275" max="275" width="41.5703125" style="450" customWidth="1"/>
    <col min="276" max="276" width="12.42578125" style="450" customWidth="1"/>
    <col min="277" max="277" width="13.140625" style="450" customWidth="1"/>
    <col min="278" max="278" width="14.7109375" style="450" customWidth="1"/>
    <col min="279" max="279" width="13" style="450" customWidth="1"/>
    <col min="280" max="280" width="18.5703125" style="450" customWidth="1"/>
    <col min="281" max="281" width="9.28515625" style="450" customWidth="1"/>
    <col min="282" max="282" width="15.5703125" style="450" customWidth="1"/>
    <col min="283" max="283" width="18" style="450" customWidth="1"/>
    <col min="284" max="530" width="9.140625" style="450"/>
    <col min="531" max="531" width="41.5703125" style="450" customWidth="1"/>
    <col min="532" max="532" width="12.42578125" style="450" customWidth="1"/>
    <col min="533" max="533" width="13.140625" style="450" customWidth="1"/>
    <col min="534" max="534" width="14.7109375" style="450" customWidth="1"/>
    <col min="535" max="535" width="13" style="450" customWidth="1"/>
    <col min="536" max="536" width="18.5703125" style="450" customWidth="1"/>
    <col min="537" max="537" width="9.28515625" style="450" customWidth="1"/>
    <col min="538" max="538" width="15.5703125" style="450" customWidth="1"/>
    <col min="539" max="539" width="18" style="450" customWidth="1"/>
    <col min="540" max="786" width="9.140625" style="450"/>
    <col min="787" max="787" width="41.5703125" style="450" customWidth="1"/>
    <col min="788" max="788" width="12.42578125" style="450" customWidth="1"/>
    <col min="789" max="789" width="13.140625" style="450" customWidth="1"/>
    <col min="790" max="790" width="14.7109375" style="450" customWidth="1"/>
    <col min="791" max="791" width="13" style="450" customWidth="1"/>
    <col min="792" max="792" width="18.5703125" style="450" customWidth="1"/>
    <col min="793" max="793" width="9.28515625" style="450" customWidth="1"/>
    <col min="794" max="794" width="15.5703125" style="450" customWidth="1"/>
    <col min="795" max="795" width="18" style="450" customWidth="1"/>
    <col min="796" max="1042" width="9.140625" style="450"/>
    <col min="1043" max="1043" width="41.5703125" style="450" customWidth="1"/>
    <col min="1044" max="1044" width="12.42578125" style="450" customWidth="1"/>
    <col min="1045" max="1045" width="13.140625" style="450" customWidth="1"/>
    <col min="1046" max="1046" width="14.7109375" style="450" customWidth="1"/>
    <col min="1047" max="1047" width="13" style="450" customWidth="1"/>
    <col min="1048" max="1048" width="18.5703125" style="450" customWidth="1"/>
    <col min="1049" max="1049" width="9.28515625" style="450" customWidth="1"/>
    <col min="1050" max="1050" width="15.5703125" style="450" customWidth="1"/>
    <col min="1051" max="1051" width="18" style="450" customWidth="1"/>
    <col min="1052" max="1298" width="9.140625" style="450"/>
    <col min="1299" max="1299" width="41.5703125" style="450" customWidth="1"/>
    <col min="1300" max="1300" width="12.42578125" style="450" customWidth="1"/>
    <col min="1301" max="1301" width="13.140625" style="450" customWidth="1"/>
    <col min="1302" max="1302" width="14.7109375" style="450" customWidth="1"/>
    <col min="1303" max="1303" width="13" style="450" customWidth="1"/>
    <col min="1304" max="1304" width="18.5703125" style="450" customWidth="1"/>
    <col min="1305" max="1305" width="9.28515625" style="450" customWidth="1"/>
    <col min="1306" max="1306" width="15.5703125" style="450" customWidth="1"/>
    <col min="1307" max="1307" width="18" style="450" customWidth="1"/>
    <col min="1308" max="1554" width="9.140625" style="450"/>
    <col min="1555" max="1555" width="41.5703125" style="450" customWidth="1"/>
    <col min="1556" max="1556" width="12.42578125" style="450" customWidth="1"/>
    <col min="1557" max="1557" width="13.140625" style="450" customWidth="1"/>
    <col min="1558" max="1558" width="14.7109375" style="450" customWidth="1"/>
    <col min="1559" max="1559" width="13" style="450" customWidth="1"/>
    <col min="1560" max="1560" width="18.5703125" style="450" customWidth="1"/>
    <col min="1561" max="1561" width="9.28515625" style="450" customWidth="1"/>
    <col min="1562" max="1562" width="15.5703125" style="450" customWidth="1"/>
    <col min="1563" max="1563" width="18" style="450" customWidth="1"/>
    <col min="1564" max="1810" width="9.140625" style="450"/>
    <col min="1811" max="1811" width="41.5703125" style="450" customWidth="1"/>
    <col min="1812" max="1812" width="12.42578125" style="450" customWidth="1"/>
    <col min="1813" max="1813" width="13.140625" style="450" customWidth="1"/>
    <col min="1814" max="1814" width="14.7109375" style="450" customWidth="1"/>
    <col min="1815" max="1815" width="13" style="450" customWidth="1"/>
    <col min="1816" max="1816" width="18.5703125" style="450" customWidth="1"/>
    <col min="1817" max="1817" width="9.28515625" style="450" customWidth="1"/>
    <col min="1818" max="1818" width="15.5703125" style="450" customWidth="1"/>
    <col min="1819" max="1819" width="18" style="450" customWidth="1"/>
    <col min="1820" max="2066" width="9.140625" style="450"/>
    <col min="2067" max="2067" width="41.5703125" style="450" customWidth="1"/>
    <col min="2068" max="2068" width="12.42578125" style="450" customWidth="1"/>
    <col min="2069" max="2069" width="13.140625" style="450" customWidth="1"/>
    <col min="2070" max="2070" width="14.7109375" style="450" customWidth="1"/>
    <col min="2071" max="2071" width="13" style="450" customWidth="1"/>
    <col min="2072" max="2072" width="18.5703125" style="450" customWidth="1"/>
    <col min="2073" max="2073" width="9.28515625" style="450" customWidth="1"/>
    <col min="2074" max="2074" width="15.5703125" style="450" customWidth="1"/>
    <col min="2075" max="2075" width="18" style="450" customWidth="1"/>
    <col min="2076" max="2322" width="9.140625" style="450"/>
    <col min="2323" max="2323" width="41.5703125" style="450" customWidth="1"/>
    <col min="2324" max="2324" width="12.42578125" style="450" customWidth="1"/>
    <col min="2325" max="2325" width="13.140625" style="450" customWidth="1"/>
    <col min="2326" max="2326" width="14.7109375" style="450" customWidth="1"/>
    <col min="2327" max="2327" width="13" style="450" customWidth="1"/>
    <col min="2328" max="2328" width="18.5703125" style="450" customWidth="1"/>
    <col min="2329" max="2329" width="9.28515625" style="450" customWidth="1"/>
    <col min="2330" max="2330" width="15.5703125" style="450" customWidth="1"/>
    <col min="2331" max="2331" width="18" style="450" customWidth="1"/>
    <col min="2332" max="2578" width="9.140625" style="450"/>
    <col min="2579" max="2579" width="41.5703125" style="450" customWidth="1"/>
    <col min="2580" max="2580" width="12.42578125" style="450" customWidth="1"/>
    <col min="2581" max="2581" width="13.140625" style="450" customWidth="1"/>
    <col min="2582" max="2582" width="14.7109375" style="450" customWidth="1"/>
    <col min="2583" max="2583" width="13" style="450" customWidth="1"/>
    <col min="2584" max="2584" width="18.5703125" style="450" customWidth="1"/>
    <col min="2585" max="2585" width="9.28515625" style="450" customWidth="1"/>
    <col min="2586" max="2586" width="15.5703125" style="450" customWidth="1"/>
    <col min="2587" max="2587" width="18" style="450" customWidth="1"/>
    <col min="2588" max="2834" width="9.140625" style="450"/>
    <col min="2835" max="2835" width="41.5703125" style="450" customWidth="1"/>
    <col min="2836" max="2836" width="12.42578125" style="450" customWidth="1"/>
    <col min="2837" max="2837" width="13.140625" style="450" customWidth="1"/>
    <col min="2838" max="2838" width="14.7109375" style="450" customWidth="1"/>
    <col min="2839" max="2839" width="13" style="450" customWidth="1"/>
    <col min="2840" max="2840" width="18.5703125" style="450" customWidth="1"/>
    <col min="2841" max="2841" width="9.28515625" style="450" customWidth="1"/>
    <col min="2842" max="2842" width="15.5703125" style="450" customWidth="1"/>
    <col min="2843" max="2843" width="18" style="450" customWidth="1"/>
    <col min="2844" max="3090" width="9.140625" style="450"/>
    <col min="3091" max="3091" width="41.5703125" style="450" customWidth="1"/>
    <col min="3092" max="3092" width="12.42578125" style="450" customWidth="1"/>
    <col min="3093" max="3093" width="13.140625" style="450" customWidth="1"/>
    <col min="3094" max="3094" width="14.7109375" style="450" customWidth="1"/>
    <col min="3095" max="3095" width="13" style="450" customWidth="1"/>
    <col min="3096" max="3096" width="18.5703125" style="450" customWidth="1"/>
    <col min="3097" max="3097" width="9.28515625" style="450" customWidth="1"/>
    <col min="3098" max="3098" width="15.5703125" style="450" customWidth="1"/>
    <col min="3099" max="3099" width="18" style="450" customWidth="1"/>
    <col min="3100" max="3346" width="9.140625" style="450"/>
    <col min="3347" max="3347" width="41.5703125" style="450" customWidth="1"/>
    <col min="3348" max="3348" width="12.42578125" style="450" customWidth="1"/>
    <col min="3349" max="3349" width="13.140625" style="450" customWidth="1"/>
    <col min="3350" max="3350" width="14.7109375" style="450" customWidth="1"/>
    <col min="3351" max="3351" width="13" style="450" customWidth="1"/>
    <col min="3352" max="3352" width="18.5703125" style="450" customWidth="1"/>
    <col min="3353" max="3353" width="9.28515625" style="450" customWidth="1"/>
    <col min="3354" max="3354" width="15.5703125" style="450" customWidth="1"/>
    <col min="3355" max="3355" width="18" style="450" customWidth="1"/>
    <col min="3356" max="3602" width="9.140625" style="450"/>
    <col min="3603" max="3603" width="41.5703125" style="450" customWidth="1"/>
    <col min="3604" max="3604" width="12.42578125" style="450" customWidth="1"/>
    <col min="3605" max="3605" width="13.140625" style="450" customWidth="1"/>
    <col min="3606" max="3606" width="14.7109375" style="450" customWidth="1"/>
    <col min="3607" max="3607" width="13" style="450" customWidth="1"/>
    <col min="3608" max="3608" width="18.5703125" style="450" customWidth="1"/>
    <col min="3609" max="3609" width="9.28515625" style="450" customWidth="1"/>
    <col min="3610" max="3610" width="15.5703125" style="450" customWidth="1"/>
    <col min="3611" max="3611" width="18" style="450" customWidth="1"/>
    <col min="3612" max="3858" width="9.140625" style="450"/>
    <col min="3859" max="3859" width="41.5703125" style="450" customWidth="1"/>
    <col min="3860" max="3860" width="12.42578125" style="450" customWidth="1"/>
    <col min="3861" max="3861" width="13.140625" style="450" customWidth="1"/>
    <col min="3862" max="3862" width="14.7109375" style="450" customWidth="1"/>
    <col min="3863" max="3863" width="13" style="450" customWidth="1"/>
    <col min="3864" max="3864" width="18.5703125" style="450" customWidth="1"/>
    <col min="3865" max="3865" width="9.28515625" style="450" customWidth="1"/>
    <col min="3866" max="3866" width="15.5703125" style="450" customWidth="1"/>
    <col min="3867" max="3867" width="18" style="450" customWidth="1"/>
    <col min="3868" max="4114" width="9.140625" style="450"/>
    <col min="4115" max="4115" width="41.5703125" style="450" customWidth="1"/>
    <col min="4116" max="4116" width="12.42578125" style="450" customWidth="1"/>
    <col min="4117" max="4117" width="13.140625" style="450" customWidth="1"/>
    <col min="4118" max="4118" width="14.7109375" style="450" customWidth="1"/>
    <col min="4119" max="4119" width="13" style="450" customWidth="1"/>
    <col min="4120" max="4120" width="18.5703125" style="450" customWidth="1"/>
    <col min="4121" max="4121" width="9.28515625" style="450" customWidth="1"/>
    <col min="4122" max="4122" width="15.5703125" style="450" customWidth="1"/>
    <col min="4123" max="4123" width="18" style="450" customWidth="1"/>
    <col min="4124" max="4370" width="9.140625" style="450"/>
    <col min="4371" max="4371" width="41.5703125" style="450" customWidth="1"/>
    <col min="4372" max="4372" width="12.42578125" style="450" customWidth="1"/>
    <col min="4373" max="4373" width="13.140625" style="450" customWidth="1"/>
    <col min="4374" max="4374" width="14.7109375" style="450" customWidth="1"/>
    <col min="4375" max="4375" width="13" style="450" customWidth="1"/>
    <col min="4376" max="4376" width="18.5703125" style="450" customWidth="1"/>
    <col min="4377" max="4377" width="9.28515625" style="450" customWidth="1"/>
    <col min="4378" max="4378" width="15.5703125" style="450" customWidth="1"/>
    <col min="4379" max="4379" width="18" style="450" customWidth="1"/>
    <col min="4380" max="4626" width="9.140625" style="450"/>
    <col min="4627" max="4627" width="41.5703125" style="450" customWidth="1"/>
    <col min="4628" max="4628" width="12.42578125" style="450" customWidth="1"/>
    <col min="4629" max="4629" width="13.140625" style="450" customWidth="1"/>
    <col min="4630" max="4630" width="14.7109375" style="450" customWidth="1"/>
    <col min="4631" max="4631" width="13" style="450" customWidth="1"/>
    <col min="4632" max="4632" width="18.5703125" style="450" customWidth="1"/>
    <col min="4633" max="4633" width="9.28515625" style="450" customWidth="1"/>
    <col min="4634" max="4634" width="15.5703125" style="450" customWidth="1"/>
    <col min="4635" max="4635" width="18" style="450" customWidth="1"/>
    <col min="4636" max="4882" width="9.140625" style="450"/>
    <col min="4883" max="4883" width="41.5703125" style="450" customWidth="1"/>
    <col min="4884" max="4884" width="12.42578125" style="450" customWidth="1"/>
    <col min="4885" max="4885" width="13.140625" style="450" customWidth="1"/>
    <col min="4886" max="4886" width="14.7109375" style="450" customWidth="1"/>
    <col min="4887" max="4887" width="13" style="450" customWidth="1"/>
    <col min="4888" max="4888" width="18.5703125" style="450" customWidth="1"/>
    <col min="4889" max="4889" width="9.28515625" style="450" customWidth="1"/>
    <col min="4890" max="4890" width="15.5703125" style="450" customWidth="1"/>
    <col min="4891" max="4891" width="18" style="450" customWidth="1"/>
    <col min="4892" max="5138" width="9.140625" style="450"/>
    <col min="5139" max="5139" width="41.5703125" style="450" customWidth="1"/>
    <col min="5140" max="5140" width="12.42578125" style="450" customWidth="1"/>
    <col min="5141" max="5141" width="13.140625" style="450" customWidth="1"/>
    <col min="5142" max="5142" width="14.7109375" style="450" customWidth="1"/>
    <col min="5143" max="5143" width="13" style="450" customWidth="1"/>
    <col min="5144" max="5144" width="18.5703125" style="450" customWidth="1"/>
    <col min="5145" max="5145" width="9.28515625" style="450" customWidth="1"/>
    <col min="5146" max="5146" width="15.5703125" style="450" customWidth="1"/>
    <col min="5147" max="5147" width="18" style="450" customWidth="1"/>
    <col min="5148" max="5394" width="9.140625" style="450"/>
    <col min="5395" max="5395" width="41.5703125" style="450" customWidth="1"/>
    <col min="5396" max="5396" width="12.42578125" style="450" customWidth="1"/>
    <col min="5397" max="5397" width="13.140625" style="450" customWidth="1"/>
    <col min="5398" max="5398" width="14.7109375" style="450" customWidth="1"/>
    <col min="5399" max="5399" width="13" style="450" customWidth="1"/>
    <col min="5400" max="5400" width="18.5703125" style="450" customWidth="1"/>
    <col min="5401" max="5401" width="9.28515625" style="450" customWidth="1"/>
    <col min="5402" max="5402" width="15.5703125" style="450" customWidth="1"/>
    <col min="5403" max="5403" width="18" style="450" customWidth="1"/>
    <col min="5404" max="5650" width="9.140625" style="450"/>
    <col min="5651" max="5651" width="41.5703125" style="450" customWidth="1"/>
    <col min="5652" max="5652" width="12.42578125" style="450" customWidth="1"/>
    <col min="5653" max="5653" width="13.140625" style="450" customWidth="1"/>
    <col min="5654" max="5654" width="14.7109375" style="450" customWidth="1"/>
    <col min="5655" max="5655" width="13" style="450" customWidth="1"/>
    <col min="5656" max="5656" width="18.5703125" style="450" customWidth="1"/>
    <col min="5657" max="5657" width="9.28515625" style="450" customWidth="1"/>
    <col min="5658" max="5658" width="15.5703125" style="450" customWidth="1"/>
    <col min="5659" max="5659" width="18" style="450" customWidth="1"/>
    <col min="5660" max="5906" width="9.140625" style="450"/>
    <col min="5907" max="5907" width="41.5703125" style="450" customWidth="1"/>
    <col min="5908" max="5908" width="12.42578125" style="450" customWidth="1"/>
    <col min="5909" max="5909" width="13.140625" style="450" customWidth="1"/>
    <col min="5910" max="5910" width="14.7109375" style="450" customWidth="1"/>
    <col min="5911" max="5911" width="13" style="450" customWidth="1"/>
    <col min="5912" max="5912" width="18.5703125" style="450" customWidth="1"/>
    <col min="5913" max="5913" width="9.28515625" style="450" customWidth="1"/>
    <col min="5914" max="5914" width="15.5703125" style="450" customWidth="1"/>
    <col min="5915" max="5915" width="18" style="450" customWidth="1"/>
    <col min="5916" max="6162" width="9.140625" style="450"/>
    <col min="6163" max="6163" width="41.5703125" style="450" customWidth="1"/>
    <col min="6164" max="6164" width="12.42578125" style="450" customWidth="1"/>
    <col min="6165" max="6165" width="13.140625" style="450" customWidth="1"/>
    <col min="6166" max="6166" width="14.7109375" style="450" customWidth="1"/>
    <col min="6167" max="6167" width="13" style="450" customWidth="1"/>
    <col min="6168" max="6168" width="18.5703125" style="450" customWidth="1"/>
    <col min="6169" max="6169" width="9.28515625" style="450" customWidth="1"/>
    <col min="6170" max="6170" width="15.5703125" style="450" customWidth="1"/>
    <col min="6171" max="6171" width="18" style="450" customWidth="1"/>
    <col min="6172" max="6418" width="9.140625" style="450"/>
    <col min="6419" max="6419" width="41.5703125" style="450" customWidth="1"/>
    <col min="6420" max="6420" width="12.42578125" style="450" customWidth="1"/>
    <col min="6421" max="6421" width="13.140625" style="450" customWidth="1"/>
    <col min="6422" max="6422" width="14.7109375" style="450" customWidth="1"/>
    <col min="6423" max="6423" width="13" style="450" customWidth="1"/>
    <col min="6424" max="6424" width="18.5703125" style="450" customWidth="1"/>
    <col min="6425" max="6425" width="9.28515625" style="450" customWidth="1"/>
    <col min="6426" max="6426" width="15.5703125" style="450" customWidth="1"/>
    <col min="6427" max="6427" width="18" style="450" customWidth="1"/>
    <col min="6428" max="6674" width="9.140625" style="450"/>
    <col min="6675" max="6675" width="41.5703125" style="450" customWidth="1"/>
    <col min="6676" max="6676" width="12.42578125" style="450" customWidth="1"/>
    <col min="6677" max="6677" width="13.140625" style="450" customWidth="1"/>
    <col min="6678" max="6678" width="14.7109375" style="450" customWidth="1"/>
    <col min="6679" max="6679" width="13" style="450" customWidth="1"/>
    <col min="6680" max="6680" width="18.5703125" style="450" customWidth="1"/>
    <col min="6681" max="6681" width="9.28515625" style="450" customWidth="1"/>
    <col min="6682" max="6682" width="15.5703125" style="450" customWidth="1"/>
    <col min="6683" max="6683" width="18" style="450" customWidth="1"/>
    <col min="6684" max="6930" width="9.140625" style="450"/>
    <col min="6931" max="6931" width="41.5703125" style="450" customWidth="1"/>
    <col min="6932" max="6932" width="12.42578125" style="450" customWidth="1"/>
    <col min="6933" max="6933" width="13.140625" style="450" customWidth="1"/>
    <col min="6934" max="6934" width="14.7109375" style="450" customWidth="1"/>
    <col min="6935" max="6935" width="13" style="450" customWidth="1"/>
    <col min="6936" max="6936" width="18.5703125" style="450" customWidth="1"/>
    <col min="6937" max="6937" width="9.28515625" style="450" customWidth="1"/>
    <col min="6938" max="6938" width="15.5703125" style="450" customWidth="1"/>
    <col min="6939" max="6939" width="18" style="450" customWidth="1"/>
    <col min="6940" max="7186" width="9.140625" style="450"/>
    <col min="7187" max="7187" width="41.5703125" style="450" customWidth="1"/>
    <col min="7188" max="7188" width="12.42578125" style="450" customWidth="1"/>
    <col min="7189" max="7189" width="13.140625" style="450" customWidth="1"/>
    <col min="7190" max="7190" width="14.7109375" style="450" customWidth="1"/>
    <col min="7191" max="7191" width="13" style="450" customWidth="1"/>
    <col min="7192" max="7192" width="18.5703125" style="450" customWidth="1"/>
    <col min="7193" max="7193" width="9.28515625" style="450" customWidth="1"/>
    <col min="7194" max="7194" width="15.5703125" style="450" customWidth="1"/>
    <col min="7195" max="7195" width="18" style="450" customWidth="1"/>
    <col min="7196" max="7442" width="9.140625" style="450"/>
    <col min="7443" max="7443" width="41.5703125" style="450" customWidth="1"/>
    <col min="7444" max="7444" width="12.42578125" style="450" customWidth="1"/>
    <col min="7445" max="7445" width="13.140625" style="450" customWidth="1"/>
    <col min="7446" max="7446" width="14.7109375" style="450" customWidth="1"/>
    <col min="7447" max="7447" width="13" style="450" customWidth="1"/>
    <col min="7448" max="7448" width="18.5703125" style="450" customWidth="1"/>
    <col min="7449" max="7449" width="9.28515625" style="450" customWidth="1"/>
    <col min="7450" max="7450" width="15.5703125" style="450" customWidth="1"/>
    <col min="7451" max="7451" width="18" style="450" customWidth="1"/>
    <col min="7452" max="7698" width="9.140625" style="450"/>
    <col min="7699" max="7699" width="41.5703125" style="450" customWidth="1"/>
    <col min="7700" max="7700" width="12.42578125" style="450" customWidth="1"/>
    <col min="7701" max="7701" width="13.140625" style="450" customWidth="1"/>
    <col min="7702" max="7702" width="14.7109375" style="450" customWidth="1"/>
    <col min="7703" max="7703" width="13" style="450" customWidth="1"/>
    <col min="7704" max="7704" width="18.5703125" style="450" customWidth="1"/>
    <col min="7705" max="7705" width="9.28515625" style="450" customWidth="1"/>
    <col min="7706" max="7706" width="15.5703125" style="450" customWidth="1"/>
    <col min="7707" max="7707" width="18" style="450" customWidth="1"/>
    <col min="7708" max="7954" width="9.140625" style="450"/>
    <col min="7955" max="7955" width="41.5703125" style="450" customWidth="1"/>
    <col min="7956" max="7956" width="12.42578125" style="450" customWidth="1"/>
    <col min="7957" max="7957" width="13.140625" style="450" customWidth="1"/>
    <col min="7958" max="7958" width="14.7109375" style="450" customWidth="1"/>
    <col min="7959" max="7959" width="13" style="450" customWidth="1"/>
    <col min="7960" max="7960" width="18.5703125" style="450" customWidth="1"/>
    <col min="7961" max="7961" width="9.28515625" style="450" customWidth="1"/>
    <col min="7962" max="7962" width="15.5703125" style="450" customWidth="1"/>
    <col min="7963" max="7963" width="18" style="450" customWidth="1"/>
    <col min="7964" max="8210" width="9.140625" style="450"/>
    <col min="8211" max="8211" width="41.5703125" style="450" customWidth="1"/>
    <col min="8212" max="8212" width="12.42578125" style="450" customWidth="1"/>
    <col min="8213" max="8213" width="13.140625" style="450" customWidth="1"/>
    <col min="8214" max="8214" width="14.7109375" style="450" customWidth="1"/>
    <col min="8215" max="8215" width="13" style="450" customWidth="1"/>
    <col min="8216" max="8216" width="18.5703125" style="450" customWidth="1"/>
    <col min="8217" max="8217" width="9.28515625" style="450" customWidth="1"/>
    <col min="8218" max="8218" width="15.5703125" style="450" customWidth="1"/>
    <col min="8219" max="8219" width="18" style="450" customWidth="1"/>
    <col min="8220" max="8466" width="9.140625" style="450"/>
    <col min="8467" max="8467" width="41.5703125" style="450" customWidth="1"/>
    <col min="8468" max="8468" width="12.42578125" style="450" customWidth="1"/>
    <col min="8469" max="8469" width="13.140625" style="450" customWidth="1"/>
    <col min="8470" max="8470" width="14.7109375" style="450" customWidth="1"/>
    <col min="8471" max="8471" width="13" style="450" customWidth="1"/>
    <col min="8472" max="8472" width="18.5703125" style="450" customWidth="1"/>
    <col min="8473" max="8473" width="9.28515625" style="450" customWidth="1"/>
    <col min="8474" max="8474" width="15.5703125" style="450" customWidth="1"/>
    <col min="8475" max="8475" width="18" style="450" customWidth="1"/>
    <col min="8476" max="8722" width="9.140625" style="450"/>
    <col min="8723" max="8723" width="41.5703125" style="450" customWidth="1"/>
    <col min="8724" max="8724" width="12.42578125" style="450" customWidth="1"/>
    <col min="8725" max="8725" width="13.140625" style="450" customWidth="1"/>
    <col min="8726" max="8726" width="14.7109375" style="450" customWidth="1"/>
    <col min="8727" max="8727" width="13" style="450" customWidth="1"/>
    <col min="8728" max="8728" width="18.5703125" style="450" customWidth="1"/>
    <col min="8729" max="8729" width="9.28515625" style="450" customWidth="1"/>
    <col min="8730" max="8730" width="15.5703125" style="450" customWidth="1"/>
    <col min="8731" max="8731" width="18" style="450" customWidth="1"/>
    <col min="8732" max="8978" width="9.140625" style="450"/>
    <col min="8979" max="8979" width="41.5703125" style="450" customWidth="1"/>
    <col min="8980" max="8980" width="12.42578125" style="450" customWidth="1"/>
    <col min="8981" max="8981" width="13.140625" style="450" customWidth="1"/>
    <col min="8982" max="8982" width="14.7109375" style="450" customWidth="1"/>
    <col min="8983" max="8983" width="13" style="450" customWidth="1"/>
    <col min="8984" max="8984" width="18.5703125" style="450" customWidth="1"/>
    <col min="8985" max="8985" width="9.28515625" style="450" customWidth="1"/>
    <col min="8986" max="8986" width="15.5703125" style="450" customWidth="1"/>
    <col min="8987" max="8987" width="18" style="450" customWidth="1"/>
    <col min="8988" max="9234" width="9.140625" style="450"/>
    <col min="9235" max="9235" width="41.5703125" style="450" customWidth="1"/>
    <col min="9236" max="9236" width="12.42578125" style="450" customWidth="1"/>
    <col min="9237" max="9237" width="13.140625" style="450" customWidth="1"/>
    <col min="9238" max="9238" width="14.7109375" style="450" customWidth="1"/>
    <col min="9239" max="9239" width="13" style="450" customWidth="1"/>
    <col min="9240" max="9240" width="18.5703125" style="450" customWidth="1"/>
    <col min="9241" max="9241" width="9.28515625" style="450" customWidth="1"/>
    <col min="9242" max="9242" width="15.5703125" style="450" customWidth="1"/>
    <col min="9243" max="9243" width="18" style="450" customWidth="1"/>
    <col min="9244" max="9490" width="9.140625" style="450"/>
    <col min="9491" max="9491" width="41.5703125" style="450" customWidth="1"/>
    <col min="9492" max="9492" width="12.42578125" style="450" customWidth="1"/>
    <col min="9493" max="9493" width="13.140625" style="450" customWidth="1"/>
    <col min="9494" max="9494" width="14.7109375" style="450" customWidth="1"/>
    <col min="9495" max="9495" width="13" style="450" customWidth="1"/>
    <col min="9496" max="9496" width="18.5703125" style="450" customWidth="1"/>
    <col min="9497" max="9497" width="9.28515625" style="450" customWidth="1"/>
    <col min="9498" max="9498" width="15.5703125" style="450" customWidth="1"/>
    <col min="9499" max="9499" width="18" style="450" customWidth="1"/>
    <col min="9500" max="9746" width="9.140625" style="450"/>
    <col min="9747" max="9747" width="41.5703125" style="450" customWidth="1"/>
    <col min="9748" max="9748" width="12.42578125" style="450" customWidth="1"/>
    <col min="9749" max="9749" width="13.140625" style="450" customWidth="1"/>
    <col min="9750" max="9750" width="14.7109375" style="450" customWidth="1"/>
    <col min="9751" max="9751" width="13" style="450" customWidth="1"/>
    <col min="9752" max="9752" width="18.5703125" style="450" customWidth="1"/>
    <col min="9753" max="9753" width="9.28515625" style="450" customWidth="1"/>
    <col min="9754" max="9754" width="15.5703125" style="450" customWidth="1"/>
    <col min="9755" max="9755" width="18" style="450" customWidth="1"/>
    <col min="9756" max="10002" width="9.140625" style="450"/>
    <col min="10003" max="10003" width="41.5703125" style="450" customWidth="1"/>
    <col min="10004" max="10004" width="12.42578125" style="450" customWidth="1"/>
    <col min="10005" max="10005" width="13.140625" style="450" customWidth="1"/>
    <col min="10006" max="10006" width="14.7109375" style="450" customWidth="1"/>
    <col min="10007" max="10007" width="13" style="450" customWidth="1"/>
    <col min="10008" max="10008" width="18.5703125" style="450" customWidth="1"/>
    <col min="10009" max="10009" width="9.28515625" style="450" customWidth="1"/>
    <col min="10010" max="10010" width="15.5703125" style="450" customWidth="1"/>
    <col min="10011" max="10011" width="18" style="450" customWidth="1"/>
    <col min="10012" max="10258" width="9.140625" style="450"/>
    <col min="10259" max="10259" width="41.5703125" style="450" customWidth="1"/>
    <col min="10260" max="10260" width="12.42578125" style="450" customWidth="1"/>
    <col min="10261" max="10261" width="13.140625" style="450" customWidth="1"/>
    <col min="10262" max="10262" width="14.7109375" style="450" customWidth="1"/>
    <col min="10263" max="10263" width="13" style="450" customWidth="1"/>
    <col min="10264" max="10264" width="18.5703125" style="450" customWidth="1"/>
    <col min="10265" max="10265" width="9.28515625" style="450" customWidth="1"/>
    <col min="10266" max="10266" width="15.5703125" style="450" customWidth="1"/>
    <col min="10267" max="10267" width="18" style="450" customWidth="1"/>
    <col min="10268" max="10514" width="9.140625" style="450"/>
    <col min="10515" max="10515" width="41.5703125" style="450" customWidth="1"/>
    <col min="10516" max="10516" width="12.42578125" style="450" customWidth="1"/>
    <col min="10517" max="10517" width="13.140625" style="450" customWidth="1"/>
    <col min="10518" max="10518" width="14.7109375" style="450" customWidth="1"/>
    <col min="10519" max="10519" width="13" style="450" customWidth="1"/>
    <col min="10520" max="10520" width="18.5703125" style="450" customWidth="1"/>
    <col min="10521" max="10521" width="9.28515625" style="450" customWidth="1"/>
    <col min="10522" max="10522" width="15.5703125" style="450" customWidth="1"/>
    <col min="10523" max="10523" width="18" style="450" customWidth="1"/>
    <col min="10524" max="10770" width="9.140625" style="450"/>
    <col min="10771" max="10771" width="41.5703125" style="450" customWidth="1"/>
    <col min="10772" max="10772" width="12.42578125" style="450" customWidth="1"/>
    <col min="10773" max="10773" width="13.140625" style="450" customWidth="1"/>
    <col min="10774" max="10774" width="14.7109375" style="450" customWidth="1"/>
    <col min="10775" max="10775" width="13" style="450" customWidth="1"/>
    <col min="10776" max="10776" width="18.5703125" style="450" customWidth="1"/>
    <col min="10777" max="10777" width="9.28515625" style="450" customWidth="1"/>
    <col min="10778" max="10778" width="15.5703125" style="450" customWidth="1"/>
    <col min="10779" max="10779" width="18" style="450" customWidth="1"/>
    <col min="10780" max="11026" width="9.140625" style="450"/>
    <col min="11027" max="11027" width="41.5703125" style="450" customWidth="1"/>
    <col min="11028" max="11028" width="12.42578125" style="450" customWidth="1"/>
    <col min="11029" max="11029" width="13.140625" style="450" customWidth="1"/>
    <col min="11030" max="11030" width="14.7109375" style="450" customWidth="1"/>
    <col min="11031" max="11031" width="13" style="450" customWidth="1"/>
    <col min="11032" max="11032" width="18.5703125" style="450" customWidth="1"/>
    <col min="11033" max="11033" width="9.28515625" style="450" customWidth="1"/>
    <col min="11034" max="11034" width="15.5703125" style="450" customWidth="1"/>
    <col min="11035" max="11035" width="18" style="450" customWidth="1"/>
    <col min="11036" max="11282" width="9.140625" style="450"/>
    <col min="11283" max="11283" width="41.5703125" style="450" customWidth="1"/>
    <col min="11284" max="11284" width="12.42578125" style="450" customWidth="1"/>
    <col min="11285" max="11285" width="13.140625" style="450" customWidth="1"/>
    <col min="11286" max="11286" width="14.7109375" style="450" customWidth="1"/>
    <col min="11287" max="11287" width="13" style="450" customWidth="1"/>
    <col min="11288" max="11288" width="18.5703125" style="450" customWidth="1"/>
    <col min="11289" max="11289" width="9.28515625" style="450" customWidth="1"/>
    <col min="11290" max="11290" width="15.5703125" style="450" customWidth="1"/>
    <col min="11291" max="11291" width="18" style="450" customWidth="1"/>
    <col min="11292" max="11538" width="9.140625" style="450"/>
    <col min="11539" max="11539" width="41.5703125" style="450" customWidth="1"/>
    <col min="11540" max="11540" width="12.42578125" style="450" customWidth="1"/>
    <col min="11541" max="11541" width="13.140625" style="450" customWidth="1"/>
    <col min="11542" max="11542" width="14.7109375" style="450" customWidth="1"/>
    <col min="11543" max="11543" width="13" style="450" customWidth="1"/>
    <col min="11544" max="11544" width="18.5703125" style="450" customWidth="1"/>
    <col min="11545" max="11545" width="9.28515625" style="450" customWidth="1"/>
    <col min="11546" max="11546" width="15.5703125" style="450" customWidth="1"/>
    <col min="11547" max="11547" width="18" style="450" customWidth="1"/>
    <col min="11548" max="11794" width="9.140625" style="450"/>
    <col min="11795" max="11795" width="41.5703125" style="450" customWidth="1"/>
    <col min="11796" max="11796" width="12.42578125" style="450" customWidth="1"/>
    <col min="11797" max="11797" width="13.140625" style="450" customWidth="1"/>
    <col min="11798" max="11798" width="14.7109375" style="450" customWidth="1"/>
    <col min="11799" max="11799" width="13" style="450" customWidth="1"/>
    <col min="11800" max="11800" width="18.5703125" style="450" customWidth="1"/>
    <col min="11801" max="11801" width="9.28515625" style="450" customWidth="1"/>
    <col min="11802" max="11802" width="15.5703125" style="450" customWidth="1"/>
    <col min="11803" max="11803" width="18" style="450" customWidth="1"/>
    <col min="11804" max="12050" width="9.140625" style="450"/>
    <col min="12051" max="12051" width="41.5703125" style="450" customWidth="1"/>
    <col min="12052" max="12052" width="12.42578125" style="450" customWidth="1"/>
    <col min="12053" max="12053" width="13.140625" style="450" customWidth="1"/>
    <col min="12054" max="12054" width="14.7109375" style="450" customWidth="1"/>
    <col min="12055" max="12055" width="13" style="450" customWidth="1"/>
    <col min="12056" max="12056" width="18.5703125" style="450" customWidth="1"/>
    <col min="12057" max="12057" width="9.28515625" style="450" customWidth="1"/>
    <col min="12058" max="12058" width="15.5703125" style="450" customWidth="1"/>
    <col min="12059" max="12059" width="18" style="450" customWidth="1"/>
    <col min="12060" max="12306" width="9.140625" style="450"/>
    <col min="12307" max="12307" width="41.5703125" style="450" customWidth="1"/>
    <col min="12308" max="12308" width="12.42578125" style="450" customWidth="1"/>
    <col min="12309" max="12309" width="13.140625" style="450" customWidth="1"/>
    <col min="12310" max="12310" width="14.7109375" style="450" customWidth="1"/>
    <col min="12311" max="12311" width="13" style="450" customWidth="1"/>
    <col min="12312" max="12312" width="18.5703125" style="450" customWidth="1"/>
    <col min="12313" max="12313" width="9.28515625" style="450" customWidth="1"/>
    <col min="12314" max="12314" width="15.5703125" style="450" customWidth="1"/>
    <col min="12315" max="12315" width="18" style="450" customWidth="1"/>
    <col min="12316" max="12562" width="9.140625" style="450"/>
    <col min="12563" max="12563" width="41.5703125" style="450" customWidth="1"/>
    <col min="12564" max="12564" width="12.42578125" style="450" customWidth="1"/>
    <col min="12565" max="12565" width="13.140625" style="450" customWidth="1"/>
    <col min="12566" max="12566" width="14.7109375" style="450" customWidth="1"/>
    <col min="12567" max="12567" width="13" style="450" customWidth="1"/>
    <col min="12568" max="12568" width="18.5703125" style="450" customWidth="1"/>
    <col min="12569" max="12569" width="9.28515625" style="450" customWidth="1"/>
    <col min="12570" max="12570" width="15.5703125" style="450" customWidth="1"/>
    <col min="12571" max="12571" width="18" style="450" customWidth="1"/>
    <col min="12572" max="12818" width="9.140625" style="450"/>
    <col min="12819" max="12819" width="41.5703125" style="450" customWidth="1"/>
    <col min="12820" max="12820" width="12.42578125" style="450" customWidth="1"/>
    <col min="12821" max="12821" width="13.140625" style="450" customWidth="1"/>
    <col min="12822" max="12822" width="14.7109375" style="450" customWidth="1"/>
    <col min="12823" max="12823" width="13" style="450" customWidth="1"/>
    <col min="12824" max="12824" width="18.5703125" style="450" customWidth="1"/>
    <col min="12825" max="12825" width="9.28515625" style="450" customWidth="1"/>
    <col min="12826" max="12826" width="15.5703125" style="450" customWidth="1"/>
    <col min="12827" max="12827" width="18" style="450" customWidth="1"/>
    <col min="12828" max="13074" width="9.140625" style="450"/>
    <col min="13075" max="13075" width="41.5703125" style="450" customWidth="1"/>
    <col min="13076" max="13076" width="12.42578125" style="450" customWidth="1"/>
    <col min="13077" max="13077" width="13.140625" style="450" customWidth="1"/>
    <col min="13078" max="13078" width="14.7109375" style="450" customWidth="1"/>
    <col min="13079" max="13079" width="13" style="450" customWidth="1"/>
    <col min="13080" max="13080" width="18.5703125" style="450" customWidth="1"/>
    <col min="13081" max="13081" width="9.28515625" style="450" customWidth="1"/>
    <col min="13082" max="13082" width="15.5703125" style="450" customWidth="1"/>
    <col min="13083" max="13083" width="18" style="450" customWidth="1"/>
    <col min="13084" max="13330" width="9.140625" style="450"/>
    <col min="13331" max="13331" width="41.5703125" style="450" customWidth="1"/>
    <col min="13332" max="13332" width="12.42578125" style="450" customWidth="1"/>
    <col min="13333" max="13333" width="13.140625" style="450" customWidth="1"/>
    <col min="13334" max="13334" width="14.7109375" style="450" customWidth="1"/>
    <col min="13335" max="13335" width="13" style="450" customWidth="1"/>
    <col min="13336" max="13336" width="18.5703125" style="450" customWidth="1"/>
    <col min="13337" max="13337" width="9.28515625" style="450" customWidth="1"/>
    <col min="13338" max="13338" width="15.5703125" style="450" customWidth="1"/>
    <col min="13339" max="13339" width="18" style="450" customWidth="1"/>
    <col min="13340" max="13586" width="9.140625" style="450"/>
    <col min="13587" max="13587" width="41.5703125" style="450" customWidth="1"/>
    <col min="13588" max="13588" width="12.42578125" style="450" customWidth="1"/>
    <col min="13589" max="13589" width="13.140625" style="450" customWidth="1"/>
    <col min="13590" max="13590" width="14.7109375" style="450" customWidth="1"/>
    <col min="13591" max="13591" width="13" style="450" customWidth="1"/>
    <col min="13592" max="13592" width="18.5703125" style="450" customWidth="1"/>
    <col min="13593" max="13593" width="9.28515625" style="450" customWidth="1"/>
    <col min="13594" max="13594" width="15.5703125" style="450" customWidth="1"/>
    <col min="13595" max="13595" width="18" style="450" customWidth="1"/>
    <col min="13596" max="13842" width="9.140625" style="450"/>
    <col min="13843" max="13843" width="41.5703125" style="450" customWidth="1"/>
    <col min="13844" max="13844" width="12.42578125" style="450" customWidth="1"/>
    <col min="13845" max="13845" width="13.140625" style="450" customWidth="1"/>
    <col min="13846" max="13846" width="14.7109375" style="450" customWidth="1"/>
    <col min="13847" max="13847" width="13" style="450" customWidth="1"/>
    <col min="13848" max="13848" width="18.5703125" style="450" customWidth="1"/>
    <col min="13849" max="13849" width="9.28515625" style="450" customWidth="1"/>
    <col min="13850" max="13850" width="15.5703125" style="450" customWidth="1"/>
    <col min="13851" max="13851" width="18" style="450" customWidth="1"/>
    <col min="13852" max="14098" width="9.140625" style="450"/>
    <col min="14099" max="14099" width="41.5703125" style="450" customWidth="1"/>
    <col min="14100" max="14100" width="12.42578125" style="450" customWidth="1"/>
    <col min="14101" max="14101" width="13.140625" style="450" customWidth="1"/>
    <col min="14102" max="14102" width="14.7109375" style="450" customWidth="1"/>
    <col min="14103" max="14103" width="13" style="450" customWidth="1"/>
    <col min="14104" max="14104" width="18.5703125" style="450" customWidth="1"/>
    <col min="14105" max="14105" width="9.28515625" style="450" customWidth="1"/>
    <col min="14106" max="14106" width="15.5703125" style="450" customWidth="1"/>
    <col min="14107" max="14107" width="18" style="450" customWidth="1"/>
    <col min="14108" max="14354" width="9.140625" style="450"/>
    <col min="14355" max="14355" width="41.5703125" style="450" customWidth="1"/>
    <col min="14356" max="14356" width="12.42578125" style="450" customWidth="1"/>
    <col min="14357" max="14357" width="13.140625" style="450" customWidth="1"/>
    <col min="14358" max="14358" width="14.7109375" style="450" customWidth="1"/>
    <col min="14359" max="14359" width="13" style="450" customWidth="1"/>
    <col min="14360" max="14360" width="18.5703125" style="450" customWidth="1"/>
    <col min="14361" max="14361" width="9.28515625" style="450" customWidth="1"/>
    <col min="14362" max="14362" width="15.5703125" style="450" customWidth="1"/>
    <col min="14363" max="14363" width="18" style="450" customWidth="1"/>
    <col min="14364" max="14610" width="9.140625" style="450"/>
    <col min="14611" max="14611" width="41.5703125" style="450" customWidth="1"/>
    <col min="14612" max="14612" width="12.42578125" style="450" customWidth="1"/>
    <col min="14613" max="14613" width="13.140625" style="450" customWidth="1"/>
    <col min="14614" max="14614" width="14.7109375" style="450" customWidth="1"/>
    <col min="14615" max="14615" width="13" style="450" customWidth="1"/>
    <col min="14616" max="14616" width="18.5703125" style="450" customWidth="1"/>
    <col min="14617" max="14617" width="9.28515625" style="450" customWidth="1"/>
    <col min="14618" max="14618" width="15.5703125" style="450" customWidth="1"/>
    <col min="14619" max="14619" width="18" style="450" customWidth="1"/>
    <col min="14620" max="14866" width="9.140625" style="450"/>
    <col min="14867" max="14867" width="41.5703125" style="450" customWidth="1"/>
    <col min="14868" max="14868" width="12.42578125" style="450" customWidth="1"/>
    <col min="14869" max="14869" width="13.140625" style="450" customWidth="1"/>
    <col min="14870" max="14870" width="14.7109375" style="450" customWidth="1"/>
    <col min="14871" max="14871" width="13" style="450" customWidth="1"/>
    <col min="14872" max="14872" width="18.5703125" style="450" customWidth="1"/>
    <col min="14873" max="14873" width="9.28515625" style="450" customWidth="1"/>
    <col min="14874" max="14874" width="15.5703125" style="450" customWidth="1"/>
    <col min="14875" max="14875" width="18" style="450" customWidth="1"/>
    <col min="14876" max="15122" width="9.140625" style="450"/>
    <col min="15123" max="15123" width="41.5703125" style="450" customWidth="1"/>
    <col min="15124" max="15124" width="12.42578125" style="450" customWidth="1"/>
    <col min="15125" max="15125" width="13.140625" style="450" customWidth="1"/>
    <col min="15126" max="15126" width="14.7109375" style="450" customWidth="1"/>
    <col min="15127" max="15127" width="13" style="450" customWidth="1"/>
    <col min="15128" max="15128" width="18.5703125" style="450" customWidth="1"/>
    <col min="15129" max="15129" width="9.28515625" style="450" customWidth="1"/>
    <col min="15130" max="15130" width="15.5703125" style="450" customWidth="1"/>
    <col min="15131" max="15131" width="18" style="450" customWidth="1"/>
    <col min="15132" max="15378" width="9.140625" style="450"/>
    <col min="15379" max="15379" width="41.5703125" style="450" customWidth="1"/>
    <col min="15380" max="15380" width="12.42578125" style="450" customWidth="1"/>
    <col min="15381" max="15381" width="13.140625" style="450" customWidth="1"/>
    <col min="15382" max="15382" width="14.7109375" style="450" customWidth="1"/>
    <col min="15383" max="15383" width="13" style="450" customWidth="1"/>
    <col min="15384" max="15384" width="18.5703125" style="450" customWidth="1"/>
    <col min="15385" max="15385" width="9.28515625" style="450" customWidth="1"/>
    <col min="15386" max="15386" width="15.5703125" style="450" customWidth="1"/>
    <col min="15387" max="15387" width="18" style="450" customWidth="1"/>
    <col min="15388" max="15634" width="9.140625" style="450"/>
    <col min="15635" max="15635" width="41.5703125" style="450" customWidth="1"/>
    <col min="15636" max="15636" width="12.42578125" style="450" customWidth="1"/>
    <col min="15637" max="15637" width="13.140625" style="450" customWidth="1"/>
    <col min="15638" max="15638" width="14.7109375" style="450" customWidth="1"/>
    <col min="15639" max="15639" width="13" style="450" customWidth="1"/>
    <col min="15640" max="15640" width="18.5703125" style="450" customWidth="1"/>
    <col min="15641" max="15641" width="9.28515625" style="450" customWidth="1"/>
    <col min="15642" max="15642" width="15.5703125" style="450" customWidth="1"/>
    <col min="15643" max="15643" width="18" style="450" customWidth="1"/>
    <col min="15644" max="15890" width="9.140625" style="450"/>
    <col min="15891" max="15891" width="41.5703125" style="450" customWidth="1"/>
    <col min="15892" max="15892" width="12.42578125" style="450" customWidth="1"/>
    <col min="15893" max="15893" width="13.140625" style="450" customWidth="1"/>
    <col min="15894" max="15894" width="14.7109375" style="450" customWidth="1"/>
    <col min="15895" max="15895" width="13" style="450" customWidth="1"/>
    <col min="15896" max="15896" width="18.5703125" style="450" customWidth="1"/>
    <col min="15897" max="15897" width="9.28515625" style="450" customWidth="1"/>
    <col min="15898" max="15898" width="15.5703125" style="450" customWidth="1"/>
    <col min="15899" max="15899" width="18" style="450" customWidth="1"/>
    <col min="15900" max="16384" width="9.140625" style="450"/>
  </cols>
  <sheetData>
    <row r="1" spans="2:22">
      <c r="B1" s="449"/>
      <c r="C1" s="449"/>
      <c r="D1" s="449"/>
      <c r="E1" s="449"/>
      <c r="F1" s="449"/>
      <c r="G1" s="449"/>
      <c r="H1" s="449"/>
      <c r="I1" s="449"/>
      <c r="J1" s="449"/>
      <c r="K1" s="449"/>
      <c r="L1" s="449"/>
    </row>
    <row r="2" spans="2:22" ht="15">
      <c r="B2" s="453"/>
      <c r="C2" s="453"/>
      <c r="D2" s="453"/>
      <c r="E2" s="453"/>
      <c r="F2" s="453"/>
      <c r="G2" s="453"/>
      <c r="H2" s="453"/>
      <c r="I2" s="453"/>
      <c r="J2" s="453"/>
      <c r="K2" s="453"/>
      <c r="L2" s="453"/>
    </row>
    <row r="3" spans="2:22" ht="15">
      <c r="B3" s="489"/>
      <c r="C3" s="490"/>
      <c r="D3" s="491"/>
      <c r="E3" s="490"/>
      <c r="F3" s="490"/>
      <c r="G3" s="490"/>
    </row>
    <row r="4" spans="2:22" ht="15" thickBot="1"/>
    <row r="5" spans="2:22" s="448" customFormat="1" ht="72" customHeight="1">
      <c r="B5" s="692" t="s">
        <v>371</v>
      </c>
      <c r="C5" s="693"/>
      <c r="D5" s="693"/>
      <c r="E5" s="693"/>
      <c r="F5" s="693"/>
      <c r="G5" s="693"/>
      <c r="H5" s="693"/>
      <c r="I5" s="693"/>
      <c r="J5" s="693"/>
      <c r="K5" s="693"/>
      <c r="L5" s="693"/>
      <c r="M5" s="693"/>
      <c r="N5" s="694"/>
    </row>
    <row r="6" spans="2:22" s="448" customFormat="1" ht="15">
      <c r="B6" s="695"/>
      <c r="C6" s="459"/>
      <c r="D6" s="460"/>
      <c r="E6" s="460"/>
      <c r="F6" s="460"/>
      <c r="G6" s="460"/>
      <c r="H6" s="460"/>
      <c r="I6" s="460"/>
      <c r="J6" s="690" t="s">
        <v>353</v>
      </c>
      <c r="K6" s="690" t="s">
        <v>318</v>
      </c>
      <c r="L6" s="690" t="s">
        <v>315</v>
      </c>
      <c r="M6" s="690" t="s">
        <v>316</v>
      </c>
      <c r="N6" s="691" t="s">
        <v>317</v>
      </c>
    </row>
    <row r="7" spans="2:22" s="429" customFormat="1" ht="45" customHeight="1">
      <c r="B7" s="695"/>
      <c r="C7" s="389" t="s">
        <v>335</v>
      </c>
      <c r="D7" s="389" t="s">
        <v>355</v>
      </c>
      <c r="E7" s="461"/>
      <c r="F7" s="461"/>
      <c r="G7" s="461"/>
      <c r="H7" s="461"/>
      <c r="I7" s="461"/>
      <c r="J7" s="690"/>
      <c r="K7" s="690"/>
      <c r="L7" s="690"/>
      <c r="M7" s="690"/>
      <c r="N7" s="691"/>
      <c r="O7" s="689"/>
      <c r="P7" s="689"/>
      <c r="Q7" s="689"/>
      <c r="R7" s="689"/>
      <c r="S7" s="689"/>
      <c r="T7" s="689"/>
      <c r="U7" s="689"/>
      <c r="V7" s="689"/>
    </row>
    <row r="8" spans="2:22" s="429" customFormat="1">
      <c r="B8" s="439" t="s">
        <v>352</v>
      </c>
      <c r="C8" s="462">
        <v>180</v>
      </c>
      <c r="D8" s="462"/>
      <c r="E8" s="463"/>
      <c r="F8" s="463"/>
      <c r="G8" s="463"/>
      <c r="H8" s="464"/>
      <c r="I8" s="464"/>
      <c r="J8" s="465">
        <f>C8*D8</f>
        <v>0</v>
      </c>
      <c r="K8" s="510"/>
      <c r="L8" s="511"/>
      <c r="M8" s="466">
        <f>J8*L8</f>
        <v>0</v>
      </c>
      <c r="N8" s="467">
        <f>SUM(J8,M8)</f>
        <v>0</v>
      </c>
    </row>
    <row r="9" spans="2:22" s="429" customFormat="1">
      <c r="B9" s="439"/>
      <c r="C9" s="468"/>
      <c r="D9" s="469"/>
      <c r="E9" s="469"/>
      <c r="F9" s="469"/>
      <c r="G9" s="469"/>
      <c r="H9" s="470"/>
      <c r="I9" s="470"/>
      <c r="J9" s="471"/>
      <c r="K9" s="471"/>
      <c r="L9" s="472"/>
      <c r="M9" s="473"/>
      <c r="N9" s="474"/>
    </row>
    <row r="10" spans="2:22" s="429" customFormat="1" ht="15.75" thickBot="1">
      <c r="B10" s="440" t="s">
        <v>356</v>
      </c>
      <c r="C10" s="441"/>
      <c r="D10" s="441"/>
      <c r="E10" s="441"/>
      <c r="F10" s="441"/>
      <c r="G10" s="441"/>
      <c r="H10" s="475"/>
      <c r="I10" s="475"/>
      <c r="J10" s="475"/>
      <c r="K10" s="475"/>
      <c r="L10" s="442"/>
      <c r="M10" s="475">
        <f>K10*L10</f>
        <v>0</v>
      </c>
      <c r="N10" s="476">
        <f>L10*M10</f>
        <v>0</v>
      </c>
    </row>
    <row r="13" spans="2:22" ht="71.25">
      <c r="B13" s="487" t="s">
        <v>339</v>
      </c>
      <c r="C13" s="488"/>
      <c r="D13" s="488"/>
      <c r="E13" s="488"/>
      <c r="F13" s="488"/>
      <c r="G13" s="488"/>
      <c r="H13" s="488"/>
      <c r="I13" s="488"/>
      <c r="J13" s="488"/>
      <c r="K13" s="488"/>
      <c r="L13" s="488"/>
    </row>
    <row r="14" spans="2:22" ht="57">
      <c r="B14" s="443" t="s">
        <v>354</v>
      </c>
    </row>
  </sheetData>
  <mergeCells count="8">
    <mergeCell ref="O7:V7"/>
    <mergeCell ref="L6:L7"/>
    <mergeCell ref="M6:M7"/>
    <mergeCell ref="N6:N7"/>
    <mergeCell ref="B5:N5"/>
    <mergeCell ref="B6:B7"/>
    <mergeCell ref="J6:J7"/>
    <mergeCell ref="K6:K7"/>
  </mergeCells>
  <pageMargins left="0.70866141732283472" right="0.70866141732283472" top="0.74803149606299213" bottom="0.74803149606299213" header="0.31496062992125984" footer="0.31496062992125984"/>
  <pageSetup scale="26" orientation="portrait" errors="blank"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2"/>
  <sheetViews>
    <sheetView showGridLines="0" zoomScale="69" zoomScaleNormal="69" workbookViewId="0">
      <pane xSplit="4" ySplit="4" topLeftCell="K37" activePane="bottomRight" state="frozen"/>
      <selection pane="topRight" activeCell="E1" sqref="E1"/>
      <selection pane="bottomLeft" activeCell="A4" sqref="A4"/>
      <selection pane="bottomRight" activeCell="Q58" sqref="Q58"/>
    </sheetView>
  </sheetViews>
  <sheetFormatPr defaultRowHeight="12.75"/>
  <cols>
    <col min="1" max="1" width="6.42578125" style="76" customWidth="1"/>
    <col min="2" max="2" width="53.42578125" style="77" customWidth="1"/>
    <col min="3" max="3" width="9.7109375" style="80" bestFit="1" customWidth="1"/>
    <col min="4" max="4" width="14.28515625" style="202" bestFit="1" customWidth="1"/>
    <col min="5" max="5" width="15.140625" style="80" bestFit="1" customWidth="1"/>
    <col min="6" max="6" width="16" style="80" bestFit="1" customWidth="1"/>
    <col min="7" max="7" width="15" style="80" bestFit="1" customWidth="1"/>
    <col min="8" max="10" width="12" style="80" bestFit="1" customWidth="1"/>
    <col min="11" max="11" width="27.140625" style="77" customWidth="1"/>
    <col min="12" max="12" width="32.140625" style="77" customWidth="1"/>
    <col min="13" max="15" width="17.7109375" style="190" bestFit="1" customWidth="1"/>
    <col min="16" max="16" width="17.7109375" style="78" bestFit="1" customWidth="1"/>
    <col min="17" max="17" width="11" style="78" bestFit="1" customWidth="1"/>
    <col min="18" max="18" width="13.85546875" style="78" customWidth="1"/>
    <col min="19" max="19" width="15.28515625" style="78" customWidth="1"/>
    <col min="20" max="16384" width="9.140625" style="78"/>
  </cols>
  <sheetData>
    <row r="1" spans="1:18" ht="15.75" thickBot="1">
      <c r="E1" s="127" t="s">
        <v>2</v>
      </c>
      <c r="F1" s="127" t="s">
        <v>3</v>
      </c>
      <c r="G1" s="127" t="s">
        <v>4</v>
      </c>
      <c r="H1" s="127" t="s">
        <v>5</v>
      </c>
      <c r="I1" s="127" t="s">
        <v>6</v>
      </c>
      <c r="J1" s="276" t="s">
        <v>9</v>
      </c>
    </row>
    <row r="2" spans="1:18" ht="18.75" thickBot="1">
      <c r="A2" s="144"/>
      <c r="B2" s="145" t="s">
        <v>133</v>
      </c>
      <c r="C2" s="146"/>
      <c r="D2" s="191"/>
      <c r="E2" s="146">
        <v>400</v>
      </c>
      <c r="F2" s="146">
        <f>K2-E2</f>
        <v>450</v>
      </c>
      <c r="G2" s="146"/>
      <c r="H2" s="146"/>
      <c r="I2" s="146"/>
      <c r="J2" s="147"/>
      <c r="K2" s="148">
        <v>850</v>
      </c>
      <c r="L2" s="149"/>
      <c r="M2" s="231"/>
      <c r="N2" s="231"/>
      <c r="O2" s="231"/>
      <c r="P2" s="232"/>
    </row>
    <row r="3" spans="1:18" ht="30.75" thickBot="1">
      <c r="A3" s="128"/>
      <c r="B3" s="129" t="s">
        <v>134</v>
      </c>
      <c r="C3" s="130"/>
      <c r="D3" s="192"/>
      <c r="E3" s="614" t="s">
        <v>25</v>
      </c>
      <c r="F3" s="614"/>
      <c r="G3" s="614"/>
      <c r="H3" s="614"/>
      <c r="I3" s="614"/>
      <c r="J3" s="615"/>
      <c r="K3" s="125" t="s">
        <v>77</v>
      </c>
      <c r="L3" s="275" t="s">
        <v>78</v>
      </c>
      <c r="M3" s="289" t="s">
        <v>201</v>
      </c>
      <c r="N3" s="289" t="s">
        <v>202</v>
      </c>
      <c r="O3" s="289" t="s">
        <v>203</v>
      </c>
      <c r="P3" s="290" t="s">
        <v>268</v>
      </c>
    </row>
    <row r="4" spans="1:18" ht="15.75" thickBot="1">
      <c r="A4" s="124" t="s">
        <v>151</v>
      </c>
      <c r="B4" s="126" t="s">
        <v>0</v>
      </c>
      <c r="C4" s="127" t="s">
        <v>1</v>
      </c>
      <c r="D4" s="193" t="s">
        <v>135</v>
      </c>
      <c r="E4" s="127" t="s">
        <v>2</v>
      </c>
      <c r="F4" s="127" t="s">
        <v>3</v>
      </c>
      <c r="G4" s="127" t="s">
        <v>4</v>
      </c>
      <c r="H4" s="127" t="s">
        <v>5</v>
      </c>
      <c r="I4" s="127" t="s">
        <v>6</v>
      </c>
      <c r="J4" s="276" t="s">
        <v>9</v>
      </c>
      <c r="K4" s="286"/>
      <c r="L4" s="96"/>
      <c r="M4" s="286"/>
      <c r="N4" s="291"/>
      <c r="O4" s="291"/>
      <c r="P4" s="96"/>
    </row>
    <row r="5" spans="1:18" ht="15.75" thickBot="1">
      <c r="A5" s="92">
        <v>1</v>
      </c>
      <c r="B5" s="93" t="s">
        <v>17</v>
      </c>
      <c r="C5" s="94"/>
      <c r="D5" s="197"/>
      <c r="E5" s="95">
        <f t="shared" ref="E5:J5" si="0">SUM(E6:E18)</f>
        <v>20.767243684861558</v>
      </c>
      <c r="F5" s="95">
        <f t="shared" si="0"/>
        <v>4.0379829456521739</v>
      </c>
      <c r="G5" s="95">
        <f t="shared" si="0"/>
        <v>0</v>
      </c>
      <c r="H5" s="95">
        <f t="shared" si="0"/>
        <v>0</v>
      </c>
      <c r="I5" s="95">
        <f t="shared" si="0"/>
        <v>0</v>
      </c>
      <c r="J5" s="277">
        <f t="shared" si="0"/>
        <v>24.04442002051373</v>
      </c>
      <c r="K5" s="286"/>
      <c r="L5" s="96"/>
      <c r="M5" s="292">
        <f>SUM(M6:M7)</f>
        <v>64441854.949462146</v>
      </c>
      <c r="N5" s="293">
        <f>SUM(N6:N7)</f>
        <v>242236669.00322446</v>
      </c>
      <c r="O5" s="293">
        <f>SUM(O6:O7)</f>
        <v>231311732.16971025</v>
      </c>
      <c r="P5" s="294">
        <f>SUM(P6:P18)</f>
        <v>467988631.48010916</v>
      </c>
    </row>
    <row r="6" spans="1:18" ht="28.5">
      <c r="A6" s="224">
        <v>1.1000000000000001</v>
      </c>
      <c r="B6" s="225" t="s">
        <v>112</v>
      </c>
      <c r="C6" s="90">
        <v>850</v>
      </c>
      <c r="D6" s="195">
        <f>P6/2000</f>
        <v>89732.954347826089</v>
      </c>
      <c r="E6" s="91">
        <f>$D6*E2/10000000</f>
        <v>3.5893181739130435</v>
      </c>
      <c r="F6" s="91">
        <f>$D6*F2/10000000</f>
        <v>4.0379829456521739</v>
      </c>
      <c r="G6" s="91"/>
      <c r="H6" s="91"/>
      <c r="I6" s="91"/>
      <c r="J6" s="278">
        <f>SUM(E6:I6)</f>
        <v>7.6273011195652174</v>
      </c>
      <c r="K6" s="287" t="s">
        <v>301</v>
      </c>
      <c r="L6" s="288" t="s">
        <v>302</v>
      </c>
      <c r="M6" s="262">
        <v>0</v>
      </c>
      <c r="N6" s="263">
        <v>179465908.69565219</v>
      </c>
      <c r="O6" s="263">
        <v>130479710.24734983</v>
      </c>
      <c r="P6" s="264">
        <f>MAX(M6:O6)</f>
        <v>179465908.69565219</v>
      </c>
    </row>
    <row r="7" spans="1:18" ht="15.75" thickBot="1">
      <c r="A7" s="224">
        <v>1.2</v>
      </c>
      <c r="B7" s="225" t="s">
        <v>269</v>
      </c>
      <c r="C7" s="226"/>
      <c r="D7" s="227"/>
      <c r="E7" s="228">
        <f t="shared" ref="E7:J7" si="1">SUM(E8:E18)</f>
        <v>8.5889627554742543</v>
      </c>
      <c r="F7" s="228">
        <f t="shared" si="1"/>
        <v>0</v>
      </c>
      <c r="G7" s="228">
        <f t="shared" si="1"/>
        <v>0</v>
      </c>
      <c r="H7" s="228">
        <f t="shared" si="1"/>
        <v>0</v>
      </c>
      <c r="I7" s="228">
        <f t="shared" si="1"/>
        <v>0</v>
      </c>
      <c r="J7" s="279">
        <f t="shared" si="1"/>
        <v>8.2085594504742545</v>
      </c>
      <c r="K7" s="260"/>
      <c r="L7" s="229"/>
      <c r="M7" s="265">
        <f>SUM(M8:M18)</f>
        <v>64441854.949462146</v>
      </c>
      <c r="N7" s="233">
        <f>SUM(N8:N18)</f>
        <v>62770760.307572275</v>
      </c>
      <c r="O7" s="233">
        <f>SUM(O8:O18)</f>
        <v>100832021.92236042</v>
      </c>
      <c r="P7" s="266">
        <f>SUM(P8:P18)</f>
        <v>144261361.39222848</v>
      </c>
    </row>
    <row r="8" spans="1:18" ht="29.25" thickBot="1">
      <c r="A8" s="88" t="s">
        <v>280</v>
      </c>
      <c r="B8" s="89" t="s">
        <v>204</v>
      </c>
      <c r="C8" s="90">
        <v>43</v>
      </c>
      <c r="D8" s="195">
        <f>P8/100</f>
        <v>118618.21087883094</v>
      </c>
      <c r="E8" s="91">
        <f>C8*D8/10000000</f>
        <v>0.51005830677897301</v>
      </c>
      <c r="F8" s="91"/>
      <c r="G8" s="91"/>
      <c r="H8" s="91"/>
      <c r="I8" s="91"/>
      <c r="J8" s="278">
        <f t="shared" ref="J8:J14" si="2">SUM(E8:I8)</f>
        <v>0.51005830677897301</v>
      </c>
      <c r="K8" s="259" t="s">
        <v>303</v>
      </c>
      <c r="L8" s="288" t="s">
        <v>302</v>
      </c>
      <c r="M8" s="267">
        <v>11861821.087883094</v>
      </c>
      <c r="N8" s="231"/>
      <c r="O8" s="231"/>
      <c r="P8" s="268">
        <f t="shared" ref="P8:P17" si="3">MAX(M8:O8)</f>
        <v>11861821.087883094</v>
      </c>
    </row>
    <row r="9" spans="1:18" ht="43.5" thickBot="1">
      <c r="A9" s="88" t="s">
        <v>281</v>
      </c>
      <c r="B9" s="89" t="s">
        <v>205</v>
      </c>
      <c r="C9" s="90">
        <f>200/2000*850</f>
        <v>85</v>
      </c>
      <c r="D9" s="195">
        <f>P9/200</f>
        <v>71835.772275218187</v>
      </c>
      <c r="E9" s="91">
        <f>C9*D9/10000000</f>
        <v>0.61060406433935466</v>
      </c>
      <c r="F9" s="91"/>
      <c r="G9" s="91"/>
      <c r="H9" s="91"/>
      <c r="I9" s="91"/>
      <c r="J9" s="278">
        <f t="shared" si="2"/>
        <v>0.61060406433935466</v>
      </c>
      <c r="K9" s="259" t="s">
        <v>304</v>
      </c>
      <c r="L9" s="288" t="s">
        <v>302</v>
      </c>
      <c r="M9" s="267">
        <v>14367154.455043636</v>
      </c>
      <c r="N9" s="231">
        <v>3892155.6315789474</v>
      </c>
      <c r="O9" s="231">
        <v>4000500</v>
      </c>
      <c r="P9" s="268">
        <f t="shared" si="3"/>
        <v>14367154.455043636</v>
      </c>
    </row>
    <row r="10" spans="1:18" ht="43.5" thickBot="1">
      <c r="A10" s="88" t="s">
        <v>282</v>
      </c>
      <c r="B10" s="89" t="s">
        <v>82</v>
      </c>
      <c r="C10" s="90" t="s">
        <v>206</v>
      </c>
      <c r="D10" s="195">
        <f>P10</f>
        <v>20315887.578445226</v>
      </c>
      <c r="E10" s="91">
        <f t="shared" ref="E10:E18" si="4">D10/10000000</f>
        <v>2.0315887578445224</v>
      </c>
      <c r="F10" s="91"/>
      <c r="G10" s="91"/>
      <c r="H10" s="91"/>
      <c r="I10" s="91"/>
      <c r="J10" s="278">
        <f t="shared" si="2"/>
        <v>2.0315887578445224</v>
      </c>
      <c r="K10" s="259" t="s">
        <v>83</v>
      </c>
      <c r="L10" s="288" t="s">
        <v>302</v>
      </c>
      <c r="M10" s="269">
        <v>1</v>
      </c>
      <c r="N10" s="231">
        <v>5584397.2105263164</v>
      </c>
      <c r="O10" s="231">
        <v>20315887.578445226</v>
      </c>
      <c r="P10" s="268">
        <f t="shared" si="3"/>
        <v>20315887.578445226</v>
      </c>
    </row>
    <row r="11" spans="1:18" ht="43.5" thickBot="1">
      <c r="A11" s="88" t="s">
        <v>283</v>
      </c>
      <c r="B11" s="89" t="s">
        <v>136</v>
      </c>
      <c r="C11" s="90" t="s">
        <v>206</v>
      </c>
      <c r="D11" s="195">
        <f>P11</f>
        <v>15201900</v>
      </c>
      <c r="E11" s="91">
        <f t="shared" si="4"/>
        <v>1.5201899999999999</v>
      </c>
      <c r="F11" s="91"/>
      <c r="G11" s="91"/>
      <c r="H11" s="91"/>
      <c r="I11" s="91"/>
      <c r="J11" s="278">
        <f t="shared" si="2"/>
        <v>1.5201899999999999</v>
      </c>
      <c r="K11" s="259" t="s">
        <v>83</v>
      </c>
      <c r="L11" s="288" t="s">
        <v>302</v>
      </c>
      <c r="M11" s="269">
        <v>1</v>
      </c>
      <c r="N11" s="231">
        <v>8950291.578947369</v>
      </c>
      <c r="O11" s="231">
        <v>15201900</v>
      </c>
      <c r="P11" s="268">
        <f t="shared" si="3"/>
        <v>15201900</v>
      </c>
    </row>
    <row r="12" spans="1:18" ht="43.5" thickBot="1">
      <c r="A12" s="88" t="s">
        <v>284</v>
      </c>
      <c r="B12" s="89" t="s">
        <v>207</v>
      </c>
      <c r="C12" s="90" t="s">
        <v>206</v>
      </c>
      <c r="D12" s="195">
        <f>N12</f>
        <v>7124368.6956521738</v>
      </c>
      <c r="E12" s="91">
        <f t="shared" si="4"/>
        <v>0.71243686956521735</v>
      </c>
      <c r="F12" s="91"/>
      <c r="G12" s="91"/>
      <c r="H12" s="91"/>
      <c r="I12" s="91"/>
      <c r="J12" s="278">
        <f t="shared" si="2"/>
        <v>0.71243686956521735</v>
      </c>
      <c r="K12" s="259" t="s">
        <v>83</v>
      </c>
      <c r="L12" s="288" t="s">
        <v>302</v>
      </c>
      <c r="M12" s="269">
        <v>1</v>
      </c>
      <c r="N12" s="231">
        <v>7124368.6956521738</v>
      </c>
      <c r="O12" s="231">
        <v>4390234.7279151939</v>
      </c>
      <c r="P12" s="268">
        <f t="shared" si="3"/>
        <v>7124368.6956521738</v>
      </c>
      <c r="R12" s="78">
        <f>O12/50000</f>
        <v>87.804694558303879</v>
      </c>
    </row>
    <row r="13" spans="1:18" ht="43.5" thickBot="1">
      <c r="A13" s="88" t="s">
        <v>285</v>
      </c>
      <c r="B13" s="89" t="s">
        <v>208</v>
      </c>
      <c r="C13" s="90" t="s">
        <v>206</v>
      </c>
      <c r="D13" s="195">
        <f t="shared" ref="D13:D18" si="5">P13/2000*850</f>
        <v>4857750</v>
      </c>
      <c r="E13" s="91">
        <f t="shared" si="4"/>
        <v>0.48577500000000001</v>
      </c>
      <c r="F13" s="91"/>
      <c r="G13" s="91"/>
      <c r="H13" s="91"/>
      <c r="I13" s="91"/>
      <c r="J13" s="278">
        <f t="shared" si="2"/>
        <v>0.48577500000000001</v>
      </c>
      <c r="K13" s="259" t="s">
        <v>305</v>
      </c>
      <c r="L13" s="288" t="s">
        <v>302</v>
      </c>
      <c r="M13" s="269">
        <v>1</v>
      </c>
      <c r="N13" s="231">
        <v>7573518</v>
      </c>
      <c r="O13" s="231">
        <v>11430000</v>
      </c>
      <c r="P13" s="268">
        <f t="shared" si="3"/>
        <v>11430000</v>
      </c>
    </row>
    <row r="14" spans="1:18" ht="43.5" thickBot="1">
      <c r="A14" s="88" t="s">
        <v>286</v>
      </c>
      <c r="B14" s="89" t="s">
        <v>209</v>
      </c>
      <c r="C14" s="90" t="s">
        <v>206</v>
      </c>
      <c r="D14" s="195">
        <f t="shared" si="5"/>
        <v>485775</v>
      </c>
      <c r="E14" s="91">
        <f t="shared" si="4"/>
        <v>4.8577500000000003E-2</v>
      </c>
      <c r="F14" s="91"/>
      <c r="G14" s="91"/>
      <c r="H14" s="91"/>
      <c r="I14" s="91"/>
      <c r="J14" s="278">
        <f t="shared" si="2"/>
        <v>4.8577500000000003E-2</v>
      </c>
      <c r="K14" s="259" t="s">
        <v>83</v>
      </c>
      <c r="L14" s="288" t="s">
        <v>302</v>
      </c>
      <c r="M14" s="269">
        <v>0</v>
      </c>
      <c r="N14" s="231">
        <v>1143000</v>
      </c>
      <c r="O14" s="231">
        <v>0</v>
      </c>
      <c r="P14" s="268">
        <f t="shared" si="3"/>
        <v>1143000</v>
      </c>
    </row>
    <row r="15" spans="1:18" ht="43.5" thickBot="1">
      <c r="A15" s="88" t="s">
        <v>287</v>
      </c>
      <c r="B15" s="89" t="s">
        <v>270</v>
      </c>
      <c r="C15" s="90"/>
      <c r="D15" s="195">
        <f t="shared" si="5"/>
        <v>3804033.05</v>
      </c>
      <c r="E15" s="91">
        <f t="shared" si="4"/>
        <v>0.38040330499999997</v>
      </c>
      <c r="F15" s="91"/>
      <c r="G15" s="91"/>
      <c r="H15" s="91"/>
      <c r="I15" s="91"/>
      <c r="J15" s="278"/>
      <c r="K15" s="259" t="s">
        <v>83</v>
      </c>
      <c r="L15" s="288" t="s">
        <v>302</v>
      </c>
      <c r="M15" s="269">
        <v>8950666</v>
      </c>
      <c r="N15" s="231"/>
      <c r="O15" s="231"/>
      <c r="P15" s="268">
        <f t="shared" si="3"/>
        <v>8950666</v>
      </c>
    </row>
    <row r="16" spans="1:18" ht="43.5" thickBot="1">
      <c r="A16" s="88" t="s">
        <v>288</v>
      </c>
      <c r="B16" s="89" t="s">
        <v>210</v>
      </c>
      <c r="C16" s="90" t="s">
        <v>206</v>
      </c>
      <c r="D16" s="195">
        <f t="shared" si="5"/>
        <v>2113452.7433867804</v>
      </c>
      <c r="E16" s="91">
        <f t="shared" si="4"/>
        <v>0.21134527433867803</v>
      </c>
      <c r="F16" s="91"/>
      <c r="G16" s="91"/>
      <c r="H16" s="91"/>
      <c r="I16" s="91"/>
      <c r="J16" s="278">
        <f>SUM(E16:I16)</f>
        <v>0.21134527433867803</v>
      </c>
      <c r="K16" s="259" t="s">
        <v>83</v>
      </c>
      <c r="L16" s="288" t="s">
        <v>302</v>
      </c>
      <c r="M16" s="267">
        <v>4972829.9844394829</v>
      </c>
      <c r="N16" s="231">
        <v>2887578.9473684216</v>
      </c>
      <c r="O16" s="231">
        <v>0</v>
      </c>
      <c r="P16" s="268">
        <f t="shared" si="3"/>
        <v>4972829.9844394829</v>
      </c>
    </row>
    <row r="17" spans="1:16" ht="43.5" thickBot="1">
      <c r="A17" s="88" t="s">
        <v>289</v>
      </c>
      <c r="B17" s="89" t="s">
        <v>211</v>
      </c>
      <c r="C17" s="90" t="s">
        <v>206</v>
      </c>
      <c r="D17" s="195">
        <f t="shared" si="5"/>
        <v>3373140.4142750828</v>
      </c>
      <c r="E17" s="91">
        <f t="shared" si="4"/>
        <v>0.33731404142750826</v>
      </c>
      <c r="F17" s="91"/>
      <c r="G17" s="91"/>
      <c r="H17" s="91"/>
      <c r="I17" s="91"/>
      <c r="J17" s="278">
        <f>SUM(E17:I17)</f>
        <v>0.33731404142750826</v>
      </c>
      <c r="K17" s="259" t="s">
        <v>83</v>
      </c>
      <c r="L17" s="288" t="s">
        <v>302</v>
      </c>
      <c r="M17" s="267">
        <v>7936800.9747649003</v>
      </c>
      <c r="N17" s="231">
        <v>5484891.5815596003</v>
      </c>
      <c r="O17" s="231">
        <v>4536567</v>
      </c>
      <c r="P17" s="268">
        <f t="shared" si="3"/>
        <v>7936800.9747649003</v>
      </c>
    </row>
    <row r="18" spans="1:16" ht="43.5" thickBot="1">
      <c r="A18" s="151" t="s">
        <v>290</v>
      </c>
      <c r="B18" s="135" t="s">
        <v>212</v>
      </c>
      <c r="C18" s="136" t="s">
        <v>206</v>
      </c>
      <c r="D18" s="196">
        <f t="shared" si="5"/>
        <v>17406696.3618</v>
      </c>
      <c r="E18" s="137">
        <f t="shared" si="4"/>
        <v>1.74066963618</v>
      </c>
      <c r="F18" s="137"/>
      <c r="G18" s="137"/>
      <c r="H18" s="137"/>
      <c r="I18" s="137"/>
      <c r="J18" s="280">
        <f>SUM(E18:I18)</f>
        <v>1.74066963618</v>
      </c>
      <c r="K18" s="259" t="s">
        <v>83</v>
      </c>
      <c r="L18" s="288" t="s">
        <v>302</v>
      </c>
      <c r="M18" s="270">
        <v>16352578.44733103</v>
      </c>
      <c r="N18" s="271">
        <v>20130558.66193945</v>
      </c>
      <c r="O18" s="271">
        <v>40956932.615999997</v>
      </c>
      <c r="P18" s="272">
        <f>MAX(M18:O18)</f>
        <v>40956932.615999997</v>
      </c>
    </row>
    <row r="19" spans="1:16" ht="15">
      <c r="A19" s="92">
        <v>2</v>
      </c>
      <c r="B19" s="93" t="s">
        <v>16</v>
      </c>
      <c r="C19" s="94"/>
      <c r="D19" s="197"/>
      <c r="E19" s="95">
        <f t="shared" ref="E19:J19" si="6">SUM(E20,E26)</f>
        <v>9.2440892965667132</v>
      </c>
      <c r="F19" s="95">
        <f t="shared" si="6"/>
        <v>0</v>
      </c>
      <c r="G19" s="95">
        <f t="shared" si="6"/>
        <v>0</v>
      </c>
      <c r="H19" s="95">
        <f t="shared" si="6"/>
        <v>0</v>
      </c>
      <c r="I19" s="95">
        <f t="shared" si="6"/>
        <v>0</v>
      </c>
      <c r="J19" s="277">
        <f t="shared" si="6"/>
        <v>9.2440892965667132</v>
      </c>
      <c r="K19" s="295"/>
      <c r="L19" s="133"/>
      <c r="M19" s="297">
        <f>SUM(M20,M26)</f>
        <v>204663570.00789267</v>
      </c>
      <c r="N19" s="296">
        <f>SUM(N20,N26)</f>
        <v>125866771.48459825</v>
      </c>
      <c r="O19" s="296">
        <f>SUM(O20,O26)</f>
        <v>164591424.7358036</v>
      </c>
      <c r="P19" s="223">
        <f>SUM(P20,P26)</f>
        <v>226107943.97629005</v>
      </c>
    </row>
    <row r="20" spans="1:16" ht="15">
      <c r="A20" s="224">
        <v>2.1</v>
      </c>
      <c r="B20" s="225" t="s">
        <v>213</v>
      </c>
      <c r="C20" s="90"/>
      <c r="D20" s="195"/>
      <c r="E20" s="228">
        <f t="shared" ref="E20:J20" si="7">SUM(E21:E25)</f>
        <v>4.7998414459636871</v>
      </c>
      <c r="F20" s="228">
        <f t="shared" si="7"/>
        <v>0</v>
      </c>
      <c r="G20" s="228">
        <f t="shared" si="7"/>
        <v>0</v>
      </c>
      <c r="H20" s="228">
        <f t="shared" si="7"/>
        <v>0</v>
      </c>
      <c r="I20" s="228">
        <f t="shared" si="7"/>
        <v>0</v>
      </c>
      <c r="J20" s="279">
        <f t="shared" si="7"/>
        <v>4.7998414459636871</v>
      </c>
      <c r="K20" s="259"/>
      <c r="L20" s="142"/>
      <c r="M20" s="257">
        <f>SUM(M21:M25)</f>
        <v>109946436.49908043</v>
      </c>
      <c r="N20" s="233">
        <f>SUM(N21:N25)</f>
        <v>67017991.067800045</v>
      </c>
      <c r="O20" s="233">
        <f>SUM(O21:O25)</f>
        <v>84877296.96256344</v>
      </c>
      <c r="P20" s="266">
        <f>SUM(P21:P25)</f>
        <v>121537406.31504236</v>
      </c>
    </row>
    <row r="21" spans="1:16" ht="14.25">
      <c r="A21" s="88" t="s">
        <v>291</v>
      </c>
      <c r="B21" s="89" t="s">
        <v>214</v>
      </c>
      <c r="C21" s="90"/>
      <c r="D21" s="195">
        <f>M21/2000*850</f>
        <v>27923762.191755015</v>
      </c>
      <c r="E21" s="91">
        <f>D21/10000000</f>
        <v>2.7923762191755017</v>
      </c>
      <c r="F21" s="91"/>
      <c r="G21" s="91"/>
      <c r="H21" s="91"/>
      <c r="I21" s="91"/>
      <c r="J21" s="278">
        <f>SUM(E21:I21)</f>
        <v>2.7923762191755017</v>
      </c>
      <c r="K21" s="259"/>
      <c r="L21" s="142"/>
      <c r="M21" s="298">
        <v>65702969.86295297</v>
      </c>
      <c r="N21" s="231">
        <v>50716981</v>
      </c>
      <c r="O21" s="231">
        <v>74302930.390614465</v>
      </c>
      <c r="P21" s="268">
        <f>MAX(M21:O21)</f>
        <v>74302930.390614465</v>
      </c>
    </row>
    <row r="22" spans="1:16" ht="14.25">
      <c r="A22" s="88" t="s">
        <v>292</v>
      </c>
      <c r="B22" s="89" t="s">
        <v>215</v>
      </c>
      <c r="C22" s="90"/>
      <c r="D22" s="195">
        <f>M22/2000*850</f>
        <v>3082263.8916392671</v>
      </c>
      <c r="E22" s="91">
        <f>D22/10000000</f>
        <v>0.3082263891639267</v>
      </c>
      <c r="F22" s="91"/>
      <c r="G22" s="91"/>
      <c r="H22" s="91"/>
      <c r="I22" s="91"/>
      <c r="J22" s="278">
        <f>SUM(E22:I22)</f>
        <v>0.3082263891639267</v>
      </c>
      <c r="K22" s="259"/>
      <c r="L22" s="142"/>
      <c r="M22" s="298">
        <v>7252385.6273865104</v>
      </c>
      <c r="N22" s="231">
        <v>2540131</v>
      </c>
      <c r="O22" s="231">
        <v>4171150.7886266392</v>
      </c>
      <c r="P22" s="268">
        <f>MAX(M22:O22)</f>
        <v>7252385.6273865104</v>
      </c>
    </row>
    <row r="23" spans="1:16" ht="14.25">
      <c r="A23" s="88" t="s">
        <v>293</v>
      </c>
      <c r="B23" s="89" t="s">
        <v>216</v>
      </c>
      <c r="C23" s="90"/>
      <c r="D23" s="195">
        <f>M23/2000*850</f>
        <v>15224853.106328053</v>
      </c>
      <c r="E23" s="91">
        <f>D23/10000000</f>
        <v>1.5224853106328053</v>
      </c>
      <c r="F23" s="91"/>
      <c r="G23" s="91"/>
      <c r="H23" s="91"/>
      <c r="I23" s="91"/>
      <c r="J23" s="278">
        <f>SUM(E23:I23)</f>
        <v>1.5224853106328053</v>
      </c>
      <c r="K23" s="259"/>
      <c r="L23" s="142"/>
      <c r="M23" s="298">
        <v>35823183.77959542</v>
      </c>
      <c r="N23" s="231">
        <v>10703853.561011504</v>
      </c>
      <c r="O23" s="231">
        <v>5129849.929663796</v>
      </c>
      <c r="P23" s="268">
        <f>MAX(M23:O23)</f>
        <v>35823183.77959542</v>
      </c>
    </row>
    <row r="24" spans="1:16" ht="14.25">
      <c r="A24" s="88" t="s">
        <v>294</v>
      </c>
      <c r="B24" s="89" t="s">
        <v>217</v>
      </c>
      <c r="C24" s="90"/>
      <c r="D24" s="195">
        <f>P24/2000*850</f>
        <v>1226354.7821096533</v>
      </c>
      <c r="E24" s="91">
        <f>D24/10000000</f>
        <v>0.12263547821096533</v>
      </c>
      <c r="F24" s="91"/>
      <c r="G24" s="91"/>
      <c r="H24" s="91"/>
      <c r="I24" s="91"/>
      <c r="J24" s="278">
        <f>SUM(E24:I24)</f>
        <v>0.12263547821096533</v>
      </c>
      <c r="K24" s="259"/>
      <c r="L24" s="142"/>
      <c r="M24" s="298"/>
      <c r="N24" s="231">
        <v>2885540.6637874199</v>
      </c>
      <c r="O24" s="231"/>
      <c r="P24" s="268">
        <f>MAX(M24:O24)</f>
        <v>2885540.6637874199</v>
      </c>
    </row>
    <row r="25" spans="1:16" ht="14.25">
      <c r="A25" s="88" t="s">
        <v>295</v>
      </c>
      <c r="B25" s="89" t="s">
        <v>218</v>
      </c>
      <c r="C25" s="90"/>
      <c r="D25" s="195">
        <f>P25/2000*850</f>
        <v>541180.48780487804</v>
      </c>
      <c r="E25" s="91">
        <f>D25/10000000</f>
        <v>5.4118048780487801E-2</v>
      </c>
      <c r="F25" s="91"/>
      <c r="G25" s="91"/>
      <c r="H25" s="91"/>
      <c r="I25" s="91"/>
      <c r="J25" s="278">
        <f>SUM(E25:I25)</f>
        <v>5.4118048780487801E-2</v>
      </c>
      <c r="K25" s="259"/>
      <c r="L25" s="142"/>
      <c r="M25" s="298">
        <v>1167897.2291455246</v>
      </c>
      <c r="N25" s="231">
        <v>171484.84300111979</v>
      </c>
      <c r="O25" s="231">
        <v>1273365.8536585364</v>
      </c>
      <c r="P25" s="268">
        <f>MAX(M25:O25)</f>
        <v>1273365.8536585364</v>
      </c>
    </row>
    <row r="26" spans="1:16" ht="15">
      <c r="A26" s="224">
        <v>2.2000000000000002</v>
      </c>
      <c r="B26" s="225" t="s">
        <v>219</v>
      </c>
      <c r="C26" s="90"/>
      <c r="D26" s="195"/>
      <c r="E26" s="228">
        <f t="shared" ref="E26:J26" si="8">SUM(E27:E28)</f>
        <v>4.4442478506030261</v>
      </c>
      <c r="F26" s="228">
        <f t="shared" si="8"/>
        <v>0</v>
      </c>
      <c r="G26" s="228">
        <f t="shared" si="8"/>
        <v>0</v>
      </c>
      <c r="H26" s="228">
        <f t="shared" si="8"/>
        <v>0</v>
      </c>
      <c r="I26" s="228">
        <f t="shared" si="8"/>
        <v>0</v>
      </c>
      <c r="J26" s="279">
        <f t="shared" si="8"/>
        <v>4.4442478506030261</v>
      </c>
      <c r="K26" s="259"/>
      <c r="L26" s="142"/>
      <c r="M26" s="299">
        <f>SUM(M27:M28)</f>
        <v>94717133.508812249</v>
      </c>
      <c r="N26" s="228">
        <f>SUM(N27:N28)</f>
        <v>58848780.416798204</v>
      </c>
      <c r="O26" s="228">
        <f>SUM(O27:O28)</f>
        <v>79714127.773240179</v>
      </c>
      <c r="P26" s="243">
        <f>SUM(P27:P28)</f>
        <v>104570537.66124767</v>
      </c>
    </row>
    <row r="27" spans="1:16" ht="14.25">
      <c r="A27" s="88" t="s">
        <v>296</v>
      </c>
      <c r="B27" s="89" t="s">
        <v>214</v>
      </c>
      <c r="C27" s="90"/>
      <c r="D27" s="195">
        <f>P27/2000*850</f>
        <v>31845601.245811738</v>
      </c>
      <c r="E27" s="91">
        <f>D27/10000000</f>
        <v>3.1845601245811737</v>
      </c>
      <c r="F27" s="91"/>
      <c r="G27" s="91"/>
      <c r="H27" s="91"/>
      <c r="I27" s="91"/>
      <c r="J27" s="278">
        <f>SUM(E27:I27)</f>
        <v>3.1845601245811737</v>
      </c>
      <c r="K27" s="259"/>
      <c r="L27" s="142"/>
      <c r="M27" s="298">
        <v>65077422.308298074</v>
      </c>
      <c r="N27" s="231">
        <v>49492436</v>
      </c>
      <c r="O27" s="231">
        <v>74930826.460733503</v>
      </c>
      <c r="P27" s="268">
        <f>MAX(M27:O27)</f>
        <v>74930826.460733503</v>
      </c>
    </row>
    <row r="28" spans="1:16" ht="15" thickBot="1">
      <c r="A28" s="151" t="s">
        <v>297</v>
      </c>
      <c r="B28" s="135" t="s">
        <v>216</v>
      </c>
      <c r="C28" s="136"/>
      <c r="D28" s="196">
        <f>P28/2000*850</f>
        <v>12596877.260218523</v>
      </c>
      <c r="E28" s="137">
        <f>D28/10000000</f>
        <v>1.2596877260218524</v>
      </c>
      <c r="F28" s="137"/>
      <c r="G28" s="137"/>
      <c r="H28" s="137"/>
      <c r="I28" s="137"/>
      <c r="J28" s="280">
        <f>SUM(E28:I28)</f>
        <v>1.2596877260218524</v>
      </c>
      <c r="K28" s="261"/>
      <c r="L28" s="143"/>
      <c r="M28" s="300">
        <v>29639711.200514171</v>
      </c>
      <c r="N28" s="271">
        <v>9356344.4167982042</v>
      </c>
      <c r="O28" s="271">
        <v>4783301.3125066748</v>
      </c>
      <c r="P28" s="272">
        <f>MAX(M28:O28)</f>
        <v>29639711.200514171</v>
      </c>
    </row>
    <row r="29" spans="1:16" ht="15.75" thickBot="1">
      <c r="A29" s="92">
        <v>3</v>
      </c>
      <c r="B29" s="93" t="s">
        <v>19</v>
      </c>
      <c r="C29" s="94"/>
      <c r="D29" s="197"/>
      <c r="E29" s="95">
        <f t="shared" ref="E29:J29" si="9">SUM(E30:E43)</f>
        <v>15.778044234211018</v>
      </c>
      <c r="F29" s="95">
        <f t="shared" si="9"/>
        <v>17.640651300807971</v>
      </c>
      <c r="G29" s="95">
        <f t="shared" si="9"/>
        <v>0</v>
      </c>
      <c r="H29" s="95">
        <f t="shared" si="9"/>
        <v>0</v>
      </c>
      <c r="I29" s="95">
        <f t="shared" si="9"/>
        <v>0</v>
      </c>
      <c r="J29" s="277">
        <f t="shared" si="9"/>
        <v>33.418695535018983</v>
      </c>
      <c r="K29" s="295"/>
      <c r="L29" s="133"/>
      <c r="M29" s="302">
        <f>SUM(M30:M43)</f>
        <v>501196528.29555506</v>
      </c>
      <c r="N29" s="301">
        <f>SUM(N30:N43)</f>
        <v>458389210.69213301</v>
      </c>
      <c r="O29" s="301">
        <f>SUM(O30:O43)</f>
        <v>429319817.05223221</v>
      </c>
      <c r="P29" s="230">
        <f>SUM(P30:P43)</f>
        <v>607324876.11320651</v>
      </c>
    </row>
    <row r="30" spans="1:16" ht="29.25" thickBot="1">
      <c r="A30" s="88">
        <v>3.1</v>
      </c>
      <c r="B30" s="89" t="s">
        <v>227</v>
      </c>
      <c r="C30" s="90">
        <v>850</v>
      </c>
      <c r="D30" s="195">
        <f>P30/2000</f>
        <v>25317.109870780059</v>
      </c>
      <c r="E30" s="91">
        <f>$D30*E2/10000000</f>
        <v>1.0126843948312023</v>
      </c>
      <c r="F30" s="91">
        <f>$D30*F2/10000000</f>
        <v>1.1392699441851026</v>
      </c>
      <c r="G30" s="91"/>
      <c r="H30" s="91"/>
      <c r="I30" s="91"/>
      <c r="J30" s="278">
        <f t="shared" ref="J30:J43" si="10">SUM(E30:I30)</f>
        <v>2.1519543390163047</v>
      </c>
      <c r="K30" s="259" t="s">
        <v>306</v>
      </c>
      <c r="L30" s="288" t="s">
        <v>302</v>
      </c>
      <c r="M30" s="298">
        <v>50634219.741560116</v>
      </c>
      <c r="N30" s="231"/>
      <c r="O30" s="231">
        <v>0</v>
      </c>
      <c r="P30" s="268">
        <f>MAX(M30:O30)</f>
        <v>50634219.741560116</v>
      </c>
    </row>
    <row r="31" spans="1:16" ht="28.5">
      <c r="A31" s="88">
        <v>3.2</v>
      </c>
      <c r="B31" s="79" t="s">
        <v>235</v>
      </c>
      <c r="C31" s="90">
        <v>4000</v>
      </c>
      <c r="D31" s="195">
        <f>P31/7200</f>
        <v>33027.158142873704</v>
      </c>
      <c r="E31" s="91">
        <f>$E$2/$K$2*$C31*$D31/10000000</f>
        <v>6.2168768268938734</v>
      </c>
      <c r="F31" s="91">
        <f>$F$2/$K$2*$C31*$D31/10000000</f>
        <v>6.9939864302556085</v>
      </c>
      <c r="G31" s="91"/>
      <c r="H31" s="91"/>
      <c r="I31" s="91"/>
      <c r="J31" s="278">
        <f t="shared" si="10"/>
        <v>13.210863257149482</v>
      </c>
      <c r="K31" s="259" t="s">
        <v>307</v>
      </c>
      <c r="L31" s="288" t="s">
        <v>302</v>
      </c>
      <c r="M31" s="298">
        <v>213647694.65171501</v>
      </c>
      <c r="N31" s="231">
        <v>237795538.62869066</v>
      </c>
      <c r="O31" s="231">
        <v>228384000</v>
      </c>
      <c r="P31" s="268">
        <f>MAX(M31:O31)</f>
        <v>237795538.62869066</v>
      </c>
    </row>
    <row r="32" spans="1:16" ht="14.25">
      <c r="A32" s="88">
        <v>3.3</v>
      </c>
      <c r="B32" s="89" t="s">
        <v>228</v>
      </c>
      <c r="C32" s="90">
        <v>850</v>
      </c>
      <c r="D32" s="195"/>
      <c r="E32" s="91"/>
      <c r="F32" s="91"/>
      <c r="G32" s="91"/>
      <c r="H32" s="91"/>
      <c r="I32" s="91"/>
      <c r="J32" s="278">
        <f t="shared" si="10"/>
        <v>0</v>
      </c>
      <c r="K32" s="259"/>
      <c r="L32" s="142"/>
      <c r="M32" s="298"/>
      <c r="N32" s="231"/>
      <c r="O32" s="231">
        <v>0</v>
      </c>
      <c r="P32" s="273"/>
    </row>
    <row r="33" spans="1:16" ht="15" thickBot="1">
      <c r="A33" s="88">
        <v>3.4</v>
      </c>
      <c r="B33" s="218" t="s">
        <v>229</v>
      </c>
      <c r="C33" s="89">
        <v>850</v>
      </c>
      <c r="D33" s="195">
        <f>P33/2000</f>
        <v>55172.925661703877</v>
      </c>
      <c r="E33" s="91">
        <f t="shared" ref="E33:F35" si="11">E$2*$D33/10000000</f>
        <v>2.206917026468155</v>
      </c>
      <c r="F33" s="91">
        <f t="shared" si="11"/>
        <v>2.4827816547766743</v>
      </c>
      <c r="G33" s="91"/>
      <c r="H33" s="91"/>
      <c r="I33" s="91"/>
      <c r="J33" s="278">
        <f t="shared" si="10"/>
        <v>4.6896986812448294</v>
      </c>
      <c r="K33" s="259"/>
      <c r="L33" s="142"/>
      <c r="M33" s="298">
        <v>85229981.733306289</v>
      </c>
      <c r="N33" s="231">
        <v>110345851.32340775</v>
      </c>
      <c r="O33" s="231">
        <v>80288000</v>
      </c>
      <c r="P33" s="268">
        <f t="shared" ref="P33:P43" si="12">MAX(M33:O33)</f>
        <v>110345851.32340775</v>
      </c>
    </row>
    <row r="34" spans="1:16" ht="28.5">
      <c r="A34" s="88">
        <v>3.5</v>
      </c>
      <c r="B34" s="219" t="s">
        <v>230</v>
      </c>
      <c r="C34" s="89">
        <v>850</v>
      </c>
      <c r="D34" s="195">
        <f>P34/2000</f>
        <v>9423.9438100082698</v>
      </c>
      <c r="E34" s="91">
        <f t="shared" si="11"/>
        <v>0.3769577524003308</v>
      </c>
      <c r="F34" s="91">
        <f t="shared" si="11"/>
        <v>0.42407747145037211</v>
      </c>
      <c r="G34" s="91"/>
      <c r="H34" s="91"/>
      <c r="I34" s="91"/>
      <c r="J34" s="278">
        <f t="shared" si="10"/>
        <v>0.80103522385070292</v>
      </c>
      <c r="K34" s="259" t="s">
        <v>308</v>
      </c>
      <c r="L34" s="288" t="s">
        <v>302</v>
      </c>
      <c r="M34" s="298">
        <v>13309887.558351938</v>
      </c>
      <c r="N34" s="231">
        <v>18847887.620016541</v>
      </c>
      <c r="O34" s="231">
        <v>12272000</v>
      </c>
      <c r="P34" s="268">
        <f t="shared" si="12"/>
        <v>18847887.620016541</v>
      </c>
    </row>
    <row r="35" spans="1:16" ht="57">
      <c r="A35" s="88">
        <v>3.6</v>
      </c>
      <c r="B35" s="218" t="s">
        <v>231</v>
      </c>
      <c r="C35" s="89">
        <v>850</v>
      </c>
      <c r="D35" s="195">
        <f>P35/2000</f>
        <v>25375.627977287015</v>
      </c>
      <c r="E35" s="91">
        <f t="shared" si="11"/>
        <v>1.0150251190914805</v>
      </c>
      <c r="F35" s="91">
        <f t="shared" si="11"/>
        <v>1.1419032589779157</v>
      </c>
      <c r="G35" s="91"/>
      <c r="H35" s="91"/>
      <c r="I35" s="91"/>
      <c r="J35" s="278">
        <f t="shared" si="10"/>
        <v>2.156928378069396</v>
      </c>
      <c r="K35" s="259" t="s">
        <v>308</v>
      </c>
      <c r="L35" s="142" t="s">
        <v>85</v>
      </c>
      <c r="M35" s="298">
        <v>42031223.868479811</v>
      </c>
      <c r="N35" s="231">
        <v>50751255.954574026</v>
      </c>
      <c r="O35" s="231">
        <v>38480000</v>
      </c>
      <c r="P35" s="268">
        <f t="shared" si="12"/>
        <v>50751255.954574026</v>
      </c>
    </row>
    <row r="36" spans="1:16" ht="14.25">
      <c r="A36" s="88">
        <v>3.7</v>
      </c>
      <c r="B36" s="218" t="s">
        <v>232</v>
      </c>
      <c r="C36" s="89">
        <v>30</v>
      </c>
      <c r="D36" s="195">
        <f>P36/55</f>
        <v>32488.433386496545</v>
      </c>
      <c r="E36" s="91">
        <f>C36*$D36/10000000</f>
        <v>9.7465300159489635E-2</v>
      </c>
      <c r="F36" s="91"/>
      <c r="G36" s="91"/>
      <c r="H36" s="91"/>
      <c r="I36" s="91"/>
      <c r="J36" s="278">
        <f t="shared" si="10"/>
        <v>9.7465300159489635E-2</v>
      </c>
      <c r="K36" s="259" t="s">
        <v>309</v>
      </c>
      <c r="L36" s="142"/>
      <c r="M36" s="298">
        <v>314650.41201542516</v>
      </c>
      <c r="N36" s="231">
        <v>1688179.1388618695</v>
      </c>
      <c r="O36" s="231">
        <v>1786863.8362573099</v>
      </c>
      <c r="P36" s="268">
        <f t="shared" si="12"/>
        <v>1786863.8362573099</v>
      </c>
    </row>
    <row r="37" spans="1:16" ht="28.5">
      <c r="A37" s="88">
        <v>3.8</v>
      </c>
      <c r="B37" s="218" t="s">
        <v>236</v>
      </c>
      <c r="C37" s="89">
        <v>50</v>
      </c>
      <c r="D37" s="195">
        <f>P37/100</f>
        <v>53039.123564034904</v>
      </c>
      <c r="E37" s="91">
        <f t="shared" ref="E37:E43" si="13">$E$2/$K$2*$C37*$D37/10000000</f>
        <v>0.12479793779772919</v>
      </c>
      <c r="F37" s="91">
        <f t="shared" ref="F37:F43" si="14">$F$2/$K$2*$C37*$D37/10000000</f>
        <v>0.14039768002244535</v>
      </c>
      <c r="G37" s="91"/>
      <c r="H37" s="91"/>
      <c r="I37" s="91"/>
      <c r="J37" s="278">
        <f t="shared" si="10"/>
        <v>0.26519561782017453</v>
      </c>
      <c r="K37" s="259" t="s">
        <v>311</v>
      </c>
      <c r="L37" s="142"/>
      <c r="M37" s="298">
        <v>5303912.3564034905</v>
      </c>
      <c r="N37" s="231">
        <v>1449237.4772506203</v>
      </c>
      <c r="O37" s="231">
        <v>1259700</v>
      </c>
      <c r="P37" s="268">
        <f t="shared" si="12"/>
        <v>5303912.3564034905</v>
      </c>
    </row>
    <row r="38" spans="1:16" ht="28.5">
      <c r="A38" s="88">
        <v>3.9</v>
      </c>
      <c r="B38" s="220" t="s">
        <v>237</v>
      </c>
      <c r="C38" s="89">
        <v>300</v>
      </c>
      <c r="D38" s="195">
        <f>P38/600</f>
        <v>9354.457394094994</v>
      </c>
      <c r="E38" s="91">
        <f t="shared" si="13"/>
        <v>0.13206292791663524</v>
      </c>
      <c r="F38" s="91">
        <f t="shared" si="14"/>
        <v>0.14857079390621461</v>
      </c>
      <c r="G38" s="91"/>
      <c r="H38" s="91"/>
      <c r="I38" s="91"/>
      <c r="J38" s="278">
        <f t="shared" si="10"/>
        <v>0.28063372182284985</v>
      </c>
      <c r="K38" s="259" t="s">
        <v>310</v>
      </c>
      <c r="L38" s="142"/>
      <c r="M38" s="298">
        <v>1606180.1943440905</v>
      </c>
      <c r="N38" s="231">
        <v>5612674.436456996</v>
      </c>
      <c r="O38" s="231">
        <v>5424120.0000000009</v>
      </c>
      <c r="P38" s="268">
        <f t="shared" si="12"/>
        <v>5612674.436456996</v>
      </c>
    </row>
    <row r="39" spans="1:16" ht="28.5">
      <c r="A39" s="206">
        <v>3.1</v>
      </c>
      <c r="B39" s="218" t="s">
        <v>233</v>
      </c>
      <c r="C39" s="89">
        <v>4000</v>
      </c>
      <c r="D39" s="195">
        <f>P39/7200</f>
        <v>915.74855420054212</v>
      </c>
      <c r="E39" s="91">
        <f t="shared" si="13"/>
        <v>0.1723761984377491</v>
      </c>
      <c r="F39" s="91">
        <f t="shared" si="14"/>
        <v>0.19392322324246775</v>
      </c>
      <c r="G39" s="91"/>
      <c r="H39" s="91"/>
      <c r="I39" s="91"/>
      <c r="J39" s="278">
        <f t="shared" si="10"/>
        <v>0.36629942168021684</v>
      </c>
      <c r="K39" s="259" t="s">
        <v>312</v>
      </c>
      <c r="L39" s="142"/>
      <c r="M39" s="298">
        <v>2630843.27176781</v>
      </c>
      <c r="N39" s="231">
        <v>0</v>
      </c>
      <c r="O39" s="231">
        <v>6593389.590243903</v>
      </c>
      <c r="P39" s="268">
        <f t="shared" si="12"/>
        <v>6593389.590243903</v>
      </c>
    </row>
    <row r="40" spans="1:16" ht="14.25">
      <c r="A40" s="88">
        <v>3.11</v>
      </c>
      <c r="B40" s="218" t="s">
        <v>234</v>
      </c>
      <c r="C40" s="89">
        <v>850</v>
      </c>
      <c r="D40" s="195">
        <f>P40/2000</f>
        <v>16392.480000000003</v>
      </c>
      <c r="E40" s="91">
        <f t="shared" si="13"/>
        <v>0.65569920000000015</v>
      </c>
      <c r="F40" s="91">
        <f t="shared" si="14"/>
        <v>0.73766160000000014</v>
      </c>
      <c r="G40" s="91"/>
      <c r="H40" s="91"/>
      <c r="I40" s="91"/>
      <c r="J40" s="278">
        <f t="shared" si="10"/>
        <v>1.3933608000000004</v>
      </c>
      <c r="L40" s="142"/>
      <c r="M40" s="298">
        <v>6538190.379541303</v>
      </c>
      <c r="N40" s="231">
        <v>12670780.23076923</v>
      </c>
      <c r="O40" s="231">
        <v>32784960.000000004</v>
      </c>
      <c r="P40" s="268">
        <f t="shared" si="12"/>
        <v>32784960.000000004</v>
      </c>
    </row>
    <row r="41" spans="1:16" ht="28.5">
      <c r="A41" s="88">
        <v>3.12</v>
      </c>
      <c r="B41" s="218" t="s">
        <v>140</v>
      </c>
      <c r="C41" s="89">
        <v>425</v>
      </c>
      <c r="D41" s="195">
        <f>P41/1000</f>
        <v>22046.78362573099</v>
      </c>
      <c r="E41" s="91">
        <f t="shared" si="13"/>
        <v>0.44093567251461979</v>
      </c>
      <c r="F41" s="91">
        <f t="shared" si="14"/>
        <v>0.49605263157894725</v>
      </c>
      <c r="G41" s="91"/>
      <c r="H41" s="91"/>
      <c r="I41" s="91"/>
      <c r="J41" s="278">
        <f t="shared" si="10"/>
        <v>0.93698830409356704</v>
      </c>
      <c r="K41" s="259" t="s">
        <v>313</v>
      </c>
      <c r="L41" s="142"/>
      <c r="M41" s="298">
        <v>15128205.128205128</v>
      </c>
      <c r="N41" s="231">
        <v>10967085</v>
      </c>
      <c r="O41" s="231">
        <v>22046783.625730991</v>
      </c>
      <c r="P41" s="268">
        <f t="shared" si="12"/>
        <v>22046783.625730991</v>
      </c>
    </row>
    <row r="42" spans="1:16" ht="28.5">
      <c r="A42" s="88">
        <v>3.13</v>
      </c>
      <c r="B42" s="218" t="s">
        <v>273</v>
      </c>
      <c r="C42" s="89">
        <v>850</v>
      </c>
      <c r="D42" s="195">
        <f>P42/1000</f>
        <v>64778.296999999999</v>
      </c>
      <c r="E42" s="91">
        <f t="shared" si="13"/>
        <v>2.5911318800000003</v>
      </c>
      <c r="F42" s="91">
        <f t="shared" si="14"/>
        <v>2.9150233649999997</v>
      </c>
      <c r="G42" s="91"/>
      <c r="H42" s="91"/>
      <c r="I42" s="91"/>
      <c r="J42" s="278">
        <f t="shared" si="10"/>
        <v>5.5061552450000004</v>
      </c>
      <c r="K42" s="259"/>
      <c r="L42" s="142"/>
      <c r="M42" s="298">
        <v>64778297</v>
      </c>
      <c r="N42" s="231">
        <v>8260720.882105263</v>
      </c>
      <c r="O42" s="231">
        <v>0</v>
      </c>
      <c r="P42" s="268">
        <f t="shared" si="12"/>
        <v>64778297</v>
      </c>
    </row>
    <row r="43" spans="1:16" ht="29.25" thickBot="1">
      <c r="A43" s="151">
        <v>3.14</v>
      </c>
      <c r="B43" s="221" t="s">
        <v>274</v>
      </c>
      <c r="C43" s="135">
        <v>850</v>
      </c>
      <c r="D43" s="196">
        <f>P43/2000*850</f>
        <v>18377.849942493744</v>
      </c>
      <c r="E43" s="137">
        <f t="shared" si="13"/>
        <v>0.73511399769974972</v>
      </c>
      <c r="F43" s="137">
        <f t="shared" si="14"/>
        <v>0.82700324741221842</v>
      </c>
      <c r="G43" s="137"/>
      <c r="H43" s="137"/>
      <c r="I43" s="137"/>
      <c r="J43" s="280">
        <f t="shared" si="10"/>
        <v>1.5621172451119683</v>
      </c>
      <c r="K43" s="261"/>
      <c r="L43" s="143"/>
      <c r="M43" s="300">
        <v>43241.999864691163</v>
      </c>
      <c r="N43" s="271"/>
      <c r="O43" s="271"/>
      <c r="P43" s="272">
        <f t="shared" si="12"/>
        <v>43241.999864691163</v>
      </c>
    </row>
    <row r="44" spans="1:16" ht="15">
      <c r="A44" s="92">
        <v>4</v>
      </c>
      <c r="B44" s="93" t="s">
        <v>220</v>
      </c>
      <c r="C44" s="94"/>
      <c r="D44" s="197"/>
      <c r="E44" s="95">
        <f t="shared" ref="E44:J44" si="15">SUM(E45:E46)</f>
        <v>6.9086848558549825</v>
      </c>
      <c r="F44" s="95">
        <f t="shared" si="15"/>
        <v>0</v>
      </c>
      <c r="G44" s="95">
        <f t="shared" si="15"/>
        <v>0</v>
      </c>
      <c r="H44" s="95">
        <f t="shared" si="15"/>
        <v>0</v>
      </c>
      <c r="I44" s="95">
        <f t="shared" si="15"/>
        <v>0</v>
      </c>
      <c r="J44" s="277">
        <f t="shared" si="15"/>
        <v>6.9086848558549825</v>
      </c>
      <c r="K44" s="295"/>
      <c r="L44" s="133"/>
      <c r="M44" s="297">
        <f>SUM(M45:M46)</f>
        <v>139366874.9676612</v>
      </c>
      <c r="N44" s="296">
        <f>SUM(N45:N46)</f>
        <v>102824627.27593316</v>
      </c>
      <c r="O44" s="296">
        <f>SUM(O45:O46)</f>
        <v>96555967.052000001</v>
      </c>
      <c r="P44" s="223">
        <f>SUM(P45:P46)</f>
        <v>162557290.72599959</v>
      </c>
    </row>
    <row r="45" spans="1:16" ht="14.25">
      <c r="A45" s="88">
        <v>4.0999999999999996</v>
      </c>
      <c r="B45" s="89" t="s">
        <v>221</v>
      </c>
      <c r="C45" s="90"/>
      <c r="D45" s="195">
        <f>P45/2000*850</f>
        <v>29808986.483549826</v>
      </c>
      <c r="E45" s="91">
        <f>D45/10000000</f>
        <v>2.9808986483549824</v>
      </c>
      <c r="F45" s="91"/>
      <c r="G45" s="91"/>
      <c r="H45" s="91"/>
      <c r="I45" s="91"/>
      <c r="J45" s="278">
        <f>SUM(E45:I45)</f>
        <v>2.9808986483549824</v>
      </c>
      <c r="K45" s="259"/>
      <c r="L45" s="142"/>
      <c r="M45" s="258">
        <v>70138791.725999594</v>
      </c>
      <c r="N45" s="234">
        <v>10406128.275933161</v>
      </c>
      <c r="O45" s="234">
        <v>37555967.052000001</v>
      </c>
      <c r="P45" s="268">
        <f>MAX(M45:O45)</f>
        <v>70138791.725999594</v>
      </c>
    </row>
    <row r="46" spans="1:16" ht="15" thickBot="1">
      <c r="A46" s="151">
        <v>4.2</v>
      </c>
      <c r="B46" s="135" t="s">
        <v>222</v>
      </c>
      <c r="C46" s="136"/>
      <c r="D46" s="196">
        <f>P46/2000*850</f>
        <v>39277862.074999996</v>
      </c>
      <c r="E46" s="137">
        <f>D46/10000000</f>
        <v>3.9277862074999996</v>
      </c>
      <c r="F46" s="137"/>
      <c r="G46" s="137"/>
      <c r="H46" s="137"/>
      <c r="I46" s="137"/>
      <c r="J46" s="280">
        <f>SUM(E46:I46)</f>
        <v>3.9277862074999996</v>
      </c>
      <c r="K46" s="261"/>
      <c r="L46" s="143"/>
      <c r="M46" s="303">
        <v>69228083.241661608</v>
      </c>
      <c r="N46" s="274">
        <v>92418499</v>
      </c>
      <c r="O46" s="274">
        <v>59000000</v>
      </c>
      <c r="P46" s="272">
        <f>MAX(M46:O46)</f>
        <v>92418499</v>
      </c>
    </row>
    <row r="47" spans="1:16" ht="15">
      <c r="A47" s="131">
        <v>5</v>
      </c>
      <c r="B47" s="93" t="s">
        <v>84</v>
      </c>
      <c r="C47" s="132"/>
      <c r="D47" s="194"/>
      <c r="E47" s="152">
        <f t="shared" ref="E47:J47" si="16">SUM(E48:E51)</f>
        <v>4.1385713715746659</v>
      </c>
      <c r="F47" s="152">
        <f t="shared" si="16"/>
        <v>0</v>
      </c>
      <c r="G47" s="152">
        <f t="shared" si="16"/>
        <v>0</v>
      </c>
      <c r="H47" s="152">
        <f t="shared" si="16"/>
        <v>0</v>
      </c>
      <c r="I47" s="152">
        <f t="shared" si="16"/>
        <v>0</v>
      </c>
      <c r="J47" s="281">
        <f t="shared" si="16"/>
        <v>4.1385713715746659</v>
      </c>
      <c r="K47" s="295"/>
      <c r="L47" s="133"/>
      <c r="M47" s="297">
        <f>SUM(M48:M51)</f>
        <v>47490508.484667554</v>
      </c>
      <c r="N47" s="150">
        <f>SUM(N48:N51)</f>
        <v>96794626.226294786</v>
      </c>
      <c r="O47" s="150">
        <f>SUM(O48:O51)</f>
        <v>54511997.415243909</v>
      </c>
      <c r="P47" s="223">
        <f>SUM(P48:P51)</f>
        <v>97378149.919403911</v>
      </c>
    </row>
    <row r="48" spans="1:16" ht="14.25">
      <c r="A48" s="88">
        <v>5.0999999999999996</v>
      </c>
      <c r="B48" s="89" t="s">
        <v>266</v>
      </c>
      <c r="C48" s="90"/>
      <c r="D48" s="195">
        <f>P48/2000*850</f>
        <v>15518327.627367163</v>
      </c>
      <c r="E48" s="91">
        <f>D48/10000000</f>
        <v>1.5518327627367163</v>
      </c>
      <c r="F48" s="91"/>
      <c r="G48" s="91"/>
      <c r="H48" s="91"/>
      <c r="I48" s="91"/>
      <c r="J48" s="278">
        <f>SUM(E48:I48)</f>
        <v>1.5518327627367163</v>
      </c>
      <c r="K48" s="259"/>
      <c r="L48" s="142"/>
      <c r="M48" s="298">
        <v>12959421.919733524</v>
      </c>
      <c r="N48" s="231">
        <v>36513712.064393327</v>
      </c>
      <c r="O48" s="231">
        <v>14503921.834451217</v>
      </c>
      <c r="P48" s="268">
        <f>MAX(M48:O48)</f>
        <v>36513712.064393327</v>
      </c>
    </row>
    <row r="49" spans="1:16" ht="14.25">
      <c r="A49" s="88">
        <v>5.2</v>
      </c>
      <c r="B49" s="89" t="s">
        <v>267</v>
      </c>
      <c r="C49" s="90"/>
      <c r="D49" s="195">
        <f>P49/2000*850</f>
        <v>11797285.249047169</v>
      </c>
      <c r="E49" s="91">
        <f>D49/10000000</f>
        <v>1.1797285249047169</v>
      </c>
      <c r="F49" s="91"/>
      <c r="G49" s="91"/>
      <c r="H49" s="91"/>
      <c r="I49" s="91"/>
      <c r="J49" s="278">
        <f>SUM(E49:I49)</f>
        <v>1.1797285249047169</v>
      </c>
      <c r="K49" s="259"/>
      <c r="L49" s="142"/>
      <c r="M49" s="298">
        <v>8985159.6432790756</v>
      </c>
      <c r="N49" s="231">
        <v>27758318.233052164</v>
      </c>
      <c r="O49" s="231">
        <v>10803333.298841463</v>
      </c>
      <c r="P49" s="268">
        <f>MAX(M49:O49)</f>
        <v>27758318.233052164</v>
      </c>
    </row>
    <row r="50" spans="1:16" ht="14.25">
      <c r="A50" s="88">
        <v>5.3</v>
      </c>
      <c r="B50" s="89" t="s">
        <v>238</v>
      </c>
      <c r="C50" s="90"/>
      <c r="D50" s="195">
        <f>P50/2000*850</f>
        <v>7903848.45180244</v>
      </c>
      <c r="E50" s="91">
        <f>D50/10000000</f>
        <v>0.79038484518024399</v>
      </c>
      <c r="F50" s="91"/>
      <c r="G50" s="91"/>
      <c r="H50" s="91"/>
      <c r="I50" s="91"/>
      <c r="J50" s="278">
        <f>SUM(E50:I50)</f>
        <v>0.79038484518024399</v>
      </c>
      <c r="K50" s="259"/>
      <c r="L50" s="142"/>
      <c r="M50" s="298">
        <v>13634881.480518095</v>
      </c>
      <c r="N50" s="231">
        <v>18013766.781720158</v>
      </c>
      <c r="O50" s="231">
        <v>18597290.474829271</v>
      </c>
      <c r="P50" s="268">
        <f>MAX(M50:O50)</f>
        <v>18597290.474829271</v>
      </c>
    </row>
    <row r="51" spans="1:16" ht="15" thickBot="1">
      <c r="A51" s="151">
        <v>5.4</v>
      </c>
      <c r="B51" s="135" t="s">
        <v>239</v>
      </c>
      <c r="C51" s="136"/>
      <c r="D51" s="196">
        <f>P51/2000*850</f>
        <v>6166252.3875298854</v>
      </c>
      <c r="E51" s="137">
        <f>D51/10000000</f>
        <v>0.61662523875298858</v>
      </c>
      <c r="F51" s="137"/>
      <c r="G51" s="137"/>
      <c r="H51" s="137"/>
      <c r="I51" s="137"/>
      <c r="J51" s="280">
        <f>SUM(E51:I51)</f>
        <v>0.61662523875298858</v>
      </c>
      <c r="K51" s="261"/>
      <c r="L51" s="143"/>
      <c r="M51" s="300">
        <v>11911045.441136863</v>
      </c>
      <c r="N51" s="271">
        <v>14508829.147129141</v>
      </c>
      <c r="O51" s="271">
        <v>10607451.807121953</v>
      </c>
      <c r="P51" s="272">
        <f>MAX(M51:O51)</f>
        <v>14508829.147129141</v>
      </c>
    </row>
    <row r="52" spans="1:16" ht="15">
      <c r="A52" s="131">
        <v>6</v>
      </c>
      <c r="B52" s="93" t="s">
        <v>245</v>
      </c>
      <c r="C52" s="132"/>
      <c r="D52" s="194"/>
      <c r="E52" s="152">
        <f t="shared" ref="E52:J52" si="17">SUM(E53:E58)</f>
        <v>6.4674488058749828</v>
      </c>
      <c r="F52" s="152">
        <f t="shared" si="17"/>
        <v>7.2758799066093562</v>
      </c>
      <c r="G52" s="152">
        <f t="shared" si="17"/>
        <v>0</v>
      </c>
      <c r="H52" s="152">
        <f t="shared" si="17"/>
        <v>0</v>
      </c>
      <c r="I52" s="152">
        <f t="shared" si="17"/>
        <v>0</v>
      </c>
      <c r="J52" s="281">
        <f t="shared" si="17"/>
        <v>13.74332871248434</v>
      </c>
      <c r="K52" s="295"/>
      <c r="L52" s="133"/>
      <c r="M52" s="297">
        <v>230525506</v>
      </c>
      <c r="N52" s="296">
        <v>210552282</v>
      </c>
      <c r="O52" s="150">
        <v>273182177</v>
      </c>
      <c r="P52" s="133">
        <f t="shared" ref="P52:P58" si="18">MAX(M52:O52)</f>
        <v>273182177</v>
      </c>
    </row>
    <row r="53" spans="1:16" ht="42.75">
      <c r="A53" s="88">
        <v>6.1</v>
      </c>
      <c r="B53" s="89" t="s">
        <v>240</v>
      </c>
      <c r="C53" s="90">
        <v>850</v>
      </c>
      <c r="D53" s="195">
        <f t="shared" ref="D53:D58" si="19">P53</f>
        <v>49661.999999999993</v>
      </c>
      <c r="E53" s="91">
        <f t="shared" ref="E53:E58" si="20">$E$2/$K$2*$C53*$D53/10000000</f>
        <v>1.9864799999999996</v>
      </c>
      <c r="F53" s="91">
        <f t="shared" ref="F53:F58" si="21">$F$2/$K$2*$C53*$D53/10000000</f>
        <v>2.2347899999999998</v>
      </c>
      <c r="G53" s="91"/>
      <c r="H53" s="91" t="s">
        <v>7</v>
      </c>
      <c r="I53" s="91" t="s">
        <v>7</v>
      </c>
      <c r="J53" s="278">
        <f t="shared" ref="J53:J58" si="22">SUM(E53:I53)</f>
        <v>4.2212699999999996</v>
      </c>
      <c r="K53" s="259" t="s">
        <v>150</v>
      </c>
      <c r="L53" s="142" t="s">
        <v>80</v>
      </c>
      <c r="M53" s="298">
        <v>35177.366889926256</v>
      </c>
      <c r="N53" s="231">
        <v>38502.790551989732</v>
      </c>
      <c r="O53" s="231">
        <v>49661.999999999993</v>
      </c>
      <c r="P53" s="268">
        <f t="shared" si="18"/>
        <v>49661.999999999993</v>
      </c>
    </row>
    <row r="54" spans="1:16" ht="14.25">
      <c r="A54" s="88">
        <v>6.2</v>
      </c>
      <c r="B54" s="89" t="s">
        <v>242</v>
      </c>
      <c r="C54" s="90">
        <v>335</v>
      </c>
      <c r="D54" s="195">
        <f t="shared" si="19"/>
        <v>47147.447399999997</v>
      </c>
      <c r="E54" s="91">
        <f t="shared" si="20"/>
        <v>0.74326564136470585</v>
      </c>
      <c r="F54" s="91">
        <f t="shared" si="21"/>
        <v>0.83617384653529403</v>
      </c>
      <c r="G54" s="91"/>
      <c r="H54" s="91"/>
      <c r="I54" s="91"/>
      <c r="J54" s="278">
        <f t="shared" si="22"/>
        <v>1.5794394878999998</v>
      </c>
      <c r="K54" s="259"/>
      <c r="L54" s="142"/>
      <c r="M54" s="298">
        <v>45761.280938908058</v>
      </c>
      <c r="N54" s="231">
        <v>38068.80616174583</v>
      </c>
      <c r="O54" s="231">
        <v>47147.447399999997</v>
      </c>
      <c r="P54" s="268">
        <f t="shared" si="18"/>
        <v>47147.447399999997</v>
      </c>
    </row>
    <row r="55" spans="1:16" ht="14.25">
      <c r="A55" s="88">
        <v>6.3</v>
      </c>
      <c r="B55" s="89" t="s">
        <v>243</v>
      </c>
      <c r="C55" s="90">
        <v>515</v>
      </c>
      <c r="D55" s="195">
        <f t="shared" si="19"/>
        <v>78474.236999999994</v>
      </c>
      <c r="E55" s="91">
        <f t="shared" si="20"/>
        <v>1.9018462143529411</v>
      </c>
      <c r="F55" s="91">
        <f t="shared" si="21"/>
        <v>2.1395769911470586</v>
      </c>
      <c r="G55" s="91"/>
      <c r="H55" s="91"/>
      <c r="I55" s="91"/>
      <c r="J55" s="278">
        <f t="shared" si="22"/>
        <v>4.0414232054999992</v>
      </c>
      <c r="K55" s="259"/>
      <c r="L55" s="142"/>
      <c r="M55" s="298">
        <v>66413.731423584337</v>
      </c>
      <c r="N55" s="231">
        <v>60053.541720154048</v>
      </c>
      <c r="O55" s="231">
        <v>78474.236999999994</v>
      </c>
      <c r="P55" s="268">
        <f t="shared" si="18"/>
        <v>78474.236999999994</v>
      </c>
    </row>
    <row r="56" spans="1:16" ht="42.75">
      <c r="A56" s="88">
        <v>6.4</v>
      </c>
      <c r="B56" s="89" t="s">
        <v>241</v>
      </c>
      <c r="C56" s="90">
        <v>850</v>
      </c>
      <c r="D56" s="195">
        <f t="shared" si="19"/>
        <v>25004.816999999999</v>
      </c>
      <c r="E56" s="91">
        <f t="shared" si="20"/>
        <v>1.0001926799999998</v>
      </c>
      <c r="F56" s="91">
        <f t="shared" si="21"/>
        <v>1.125216765</v>
      </c>
      <c r="G56" s="91"/>
      <c r="H56" s="91"/>
      <c r="I56" s="91"/>
      <c r="J56" s="278">
        <f t="shared" si="22"/>
        <v>2.1254094449999998</v>
      </c>
      <c r="K56" s="259" t="s">
        <v>113</v>
      </c>
      <c r="L56" s="142" t="s">
        <v>26</v>
      </c>
      <c r="M56" s="298">
        <v>16306.037082876666</v>
      </c>
      <c r="N56" s="231">
        <v>15603.451925545573</v>
      </c>
      <c r="O56" s="231">
        <v>25004.816999999999</v>
      </c>
      <c r="P56" s="268">
        <f t="shared" si="18"/>
        <v>25004.816999999999</v>
      </c>
    </row>
    <row r="57" spans="1:16" ht="14.25">
      <c r="A57" s="88">
        <v>6.5</v>
      </c>
      <c r="B57" s="89" t="s">
        <v>244</v>
      </c>
      <c r="C57" s="90">
        <v>850</v>
      </c>
      <c r="D57" s="195">
        <f t="shared" si="19"/>
        <v>4962.0194844733105</v>
      </c>
      <c r="E57" s="91">
        <f t="shared" si="20"/>
        <v>0.19848077937893241</v>
      </c>
      <c r="F57" s="91">
        <f t="shared" si="21"/>
        <v>0.22329087680129897</v>
      </c>
      <c r="G57" s="91"/>
      <c r="H57" s="91"/>
      <c r="I57" s="91"/>
      <c r="J57" s="278">
        <f t="shared" si="22"/>
        <v>0.42177165618023138</v>
      </c>
      <c r="K57" s="259"/>
      <c r="L57" s="142"/>
      <c r="M57" s="298">
        <v>4962.0194844733105</v>
      </c>
      <c r="N57" s="231">
        <v>3533.3415453527437</v>
      </c>
      <c r="O57" s="231">
        <v>4688.9541463414635</v>
      </c>
      <c r="P57" s="268">
        <f t="shared" si="18"/>
        <v>4962.0194844733105</v>
      </c>
    </row>
    <row r="58" spans="1:16" ht="29.25" thickBot="1">
      <c r="A58" s="151">
        <v>6.6</v>
      </c>
      <c r="B58" s="135" t="s">
        <v>228</v>
      </c>
      <c r="C58" s="136">
        <v>850</v>
      </c>
      <c r="D58" s="196">
        <f t="shared" si="19"/>
        <v>15929.587269460117</v>
      </c>
      <c r="E58" s="137">
        <f t="shared" si="20"/>
        <v>0.63718349077840464</v>
      </c>
      <c r="F58" s="137">
        <f t="shared" si="21"/>
        <v>0.71683142712570525</v>
      </c>
      <c r="G58" s="137"/>
      <c r="H58" s="137"/>
      <c r="I58" s="137"/>
      <c r="J58" s="280">
        <f t="shared" si="22"/>
        <v>1.3540149179041099</v>
      </c>
      <c r="K58" s="261" t="s">
        <v>81</v>
      </c>
      <c r="L58" s="143" t="s">
        <v>26</v>
      </c>
      <c r="M58" s="300">
        <v>15929.587269460117</v>
      </c>
      <c r="N58" s="271">
        <v>976.48408431131008</v>
      </c>
      <c r="O58" s="271">
        <v>10058.2265502439</v>
      </c>
      <c r="P58" s="272">
        <f t="shared" si="18"/>
        <v>15929.587269460117</v>
      </c>
    </row>
    <row r="59" spans="1:16" ht="15">
      <c r="A59" s="92">
        <v>7</v>
      </c>
      <c r="B59" s="93" t="s">
        <v>223</v>
      </c>
      <c r="C59" s="94"/>
      <c r="D59" s="197"/>
      <c r="E59" s="95">
        <f t="shared" ref="E59:J59" si="23">SUM(E60:E64)</f>
        <v>10.756628137715865</v>
      </c>
      <c r="F59" s="95">
        <f t="shared" si="23"/>
        <v>3.4676666444444448</v>
      </c>
      <c r="G59" s="95">
        <f t="shared" si="23"/>
        <v>0</v>
      </c>
      <c r="H59" s="95">
        <f t="shared" si="23"/>
        <v>0</v>
      </c>
      <c r="I59" s="95">
        <f t="shared" si="23"/>
        <v>0</v>
      </c>
      <c r="J59" s="277">
        <f t="shared" si="23"/>
        <v>14.22429478216031</v>
      </c>
      <c r="K59" s="295"/>
      <c r="L59" s="133"/>
      <c r="M59" s="297">
        <f>SUM(M60:M64)</f>
        <v>243412055.4314999</v>
      </c>
      <c r="N59" s="296">
        <f>SUM(N60:N64)</f>
        <v>152477626.44232923</v>
      </c>
      <c r="O59" s="296">
        <f>SUM(O60:O64)</f>
        <v>329507960.95053005</v>
      </c>
      <c r="P59" s="223">
        <f>SUM(P60:P64)</f>
        <v>341736025.31719667</v>
      </c>
    </row>
    <row r="60" spans="1:16" ht="14.25">
      <c r="A60" s="211">
        <v>7.1</v>
      </c>
      <c r="B60" s="207" t="s">
        <v>225</v>
      </c>
      <c r="C60" s="208">
        <v>10</v>
      </c>
      <c r="D60" s="209">
        <f>P60/26</f>
        <v>2180483.827126937</v>
      </c>
      <c r="E60" s="210">
        <f>C60*D60/10000000</f>
        <v>2.1804838271269369</v>
      </c>
      <c r="F60" s="210"/>
      <c r="G60" s="210"/>
      <c r="H60" s="210"/>
      <c r="I60" s="210"/>
      <c r="J60" s="282">
        <f t="shared" ref="J60:J68" si="24">SUM(E60:I60)</f>
        <v>2.1804838271269369</v>
      </c>
      <c r="K60" s="304"/>
      <c r="L60" s="212"/>
      <c r="M60" s="298">
        <v>22561985.171794869</v>
      </c>
      <c r="N60" s="231">
        <v>43411970</v>
      </c>
      <c r="O60" s="231">
        <v>56692579.505300358</v>
      </c>
      <c r="P60" s="268">
        <f t="shared" ref="P60:P68" si="25">MAX(M60:O60)</f>
        <v>56692579.505300358</v>
      </c>
    </row>
    <row r="61" spans="1:16" ht="14.25">
      <c r="A61" s="211">
        <v>7.2</v>
      </c>
      <c r="B61" s="207" t="s">
        <v>226</v>
      </c>
      <c r="C61" s="208">
        <v>840</v>
      </c>
      <c r="D61" s="209">
        <f>M61/1974</f>
        <v>78810.605555555565</v>
      </c>
      <c r="E61" s="210">
        <f>(E2-$C60)*$D61/10000000</f>
        <v>3.073613616666667</v>
      </c>
      <c r="F61" s="210">
        <f>(F2-$C60)*$D61/10000000</f>
        <v>3.4676666444444448</v>
      </c>
      <c r="G61" s="210"/>
      <c r="H61" s="210"/>
      <c r="I61" s="210"/>
      <c r="J61" s="282">
        <f t="shared" si="24"/>
        <v>6.5412802611111118</v>
      </c>
      <c r="K61" s="304"/>
      <c r="L61" s="212"/>
      <c r="M61" s="258">
        <v>155572135.36666667</v>
      </c>
      <c r="N61" s="231">
        <v>64624628</v>
      </c>
      <c r="O61" s="231">
        <v>143344071</v>
      </c>
      <c r="P61" s="268">
        <f t="shared" si="25"/>
        <v>155572135.36666667</v>
      </c>
    </row>
    <row r="62" spans="1:16" ht="14.25">
      <c r="A62" s="211">
        <v>7.3</v>
      </c>
      <c r="B62" s="207" t="s">
        <v>224</v>
      </c>
      <c r="C62" s="208"/>
      <c r="D62" s="195">
        <f>P62/2000*850</f>
        <v>26587682.289222609</v>
      </c>
      <c r="E62" s="210">
        <f>D62/10000000</f>
        <v>2.6587682289222609</v>
      </c>
      <c r="F62" s="210"/>
      <c r="G62" s="210"/>
      <c r="H62" s="210"/>
      <c r="I62" s="210"/>
      <c r="J62" s="282">
        <f t="shared" si="24"/>
        <v>2.6587682289222609</v>
      </c>
      <c r="K62" s="304"/>
      <c r="L62" s="212"/>
      <c r="M62" s="258">
        <v>0</v>
      </c>
      <c r="N62" s="231">
        <v>27119803</v>
      </c>
      <c r="O62" s="231">
        <v>62559252.445229672</v>
      </c>
      <c r="P62" s="268">
        <f t="shared" si="25"/>
        <v>62559252.445229672</v>
      </c>
    </row>
    <row r="63" spans="1:16" ht="28.5">
      <c r="A63" s="211">
        <v>7.4</v>
      </c>
      <c r="B63" s="207" t="s">
        <v>271</v>
      </c>
      <c r="C63" s="208"/>
      <c r="D63" s="195">
        <f>P63/2000*850</f>
        <v>28364797.074999996</v>
      </c>
      <c r="E63" s="210">
        <f>D63/10000000</f>
        <v>2.8364797074999997</v>
      </c>
      <c r="F63" s="210"/>
      <c r="G63" s="210"/>
      <c r="H63" s="210"/>
      <c r="I63" s="210"/>
      <c r="J63" s="282">
        <f t="shared" si="24"/>
        <v>2.8364797074999997</v>
      </c>
      <c r="K63" s="304"/>
      <c r="L63" s="212"/>
      <c r="M63" s="258">
        <v>65277934.89303837</v>
      </c>
      <c r="N63" s="234">
        <v>17321225.442329224</v>
      </c>
      <c r="O63" s="234">
        <v>66740699</v>
      </c>
      <c r="P63" s="268">
        <f t="shared" si="25"/>
        <v>66740699</v>
      </c>
    </row>
    <row r="64" spans="1:16" ht="15" thickBot="1">
      <c r="A64" s="213">
        <v>7.5</v>
      </c>
      <c r="B64" s="214" t="s">
        <v>272</v>
      </c>
      <c r="C64" s="215"/>
      <c r="D64" s="196">
        <f>P64/2000*850</f>
        <v>72827.574999999997</v>
      </c>
      <c r="E64" s="216">
        <f>D64/10000000</f>
        <v>7.2827574999999997E-3</v>
      </c>
      <c r="F64" s="216"/>
      <c r="G64" s="216"/>
      <c r="H64" s="216"/>
      <c r="I64" s="216"/>
      <c r="J64" s="283">
        <f t="shared" si="24"/>
        <v>7.2827574999999997E-3</v>
      </c>
      <c r="K64" s="305"/>
      <c r="L64" s="217"/>
      <c r="M64" s="303">
        <v>0</v>
      </c>
      <c r="N64" s="274">
        <v>0</v>
      </c>
      <c r="O64" s="274">
        <v>171359</v>
      </c>
      <c r="P64" s="272">
        <f t="shared" si="25"/>
        <v>171359</v>
      </c>
    </row>
    <row r="65" spans="1:16" ht="15">
      <c r="A65" s="92">
        <v>8</v>
      </c>
      <c r="B65" s="93" t="s">
        <v>250</v>
      </c>
      <c r="C65" s="94"/>
      <c r="D65" s="197"/>
      <c r="E65" s="95">
        <f t="shared" ref="E65:J65" si="26">SUM(E66:E67)</f>
        <v>1.6460765694224553</v>
      </c>
      <c r="F65" s="95">
        <f t="shared" si="26"/>
        <v>0</v>
      </c>
      <c r="G65" s="95">
        <f t="shared" si="26"/>
        <v>0</v>
      </c>
      <c r="H65" s="95">
        <f t="shared" si="26"/>
        <v>0</v>
      </c>
      <c r="I65" s="95">
        <f t="shared" si="26"/>
        <v>0</v>
      </c>
      <c r="J65" s="277">
        <f t="shared" si="26"/>
        <v>1.6460765694224553</v>
      </c>
      <c r="K65" s="295"/>
      <c r="L65" s="133"/>
      <c r="M65" s="297">
        <f>SUM(M66:M67)</f>
        <v>40431269.873486236</v>
      </c>
      <c r="N65" s="296">
        <f>SUM(N66:N67)</f>
        <v>38005412.526703991</v>
      </c>
      <c r="O65" s="296">
        <f>SUM(O66:O67)</f>
        <v>32682872.093133692</v>
      </c>
      <c r="P65" s="223">
        <f>SUM(P66:P67)</f>
        <v>41151914.235561371</v>
      </c>
    </row>
    <row r="66" spans="1:16" ht="14.25">
      <c r="A66" s="88">
        <v>8.1</v>
      </c>
      <c r="B66" s="89" t="s">
        <v>251</v>
      </c>
      <c r="C66" s="90">
        <v>200</v>
      </c>
      <c r="D66" s="195">
        <f>P66/500</f>
        <v>44791.393588503168</v>
      </c>
      <c r="E66" s="91">
        <f>C66*D66/10000000</f>
        <v>0.8958278717700634</v>
      </c>
      <c r="F66" s="91"/>
      <c r="G66" s="91"/>
      <c r="H66" s="91"/>
      <c r="I66" s="91"/>
      <c r="J66" s="278">
        <f>SUM(E66:I66)</f>
        <v>0.8958278717700634</v>
      </c>
      <c r="K66" s="259" t="s">
        <v>139</v>
      </c>
      <c r="L66" s="142" t="s">
        <v>26</v>
      </c>
      <c r="M66" s="298">
        <v>21675052.432176445</v>
      </c>
      <c r="N66" s="231">
        <v>22395696.794251584</v>
      </c>
      <c r="O66" s="231">
        <v>15550730.905364148</v>
      </c>
      <c r="P66" s="268">
        <f>MAX(M66:O66)</f>
        <v>22395696.794251584</v>
      </c>
    </row>
    <row r="67" spans="1:16" ht="15" thickBot="1">
      <c r="A67" s="151">
        <v>8.1999999999999993</v>
      </c>
      <c r="B67" s="222" t="s">
        <v>252</v>
      </c>
      <c r="C67" s="136">
        <v>200</v>
      </c>
      <c r="D67" s="196">
        <f>P67/500</f>
        <v>37512.434882619586</v>
      </c>
      <c r="E67" s="137">
        <f>C67*D67/10000000</f>
        <v>0.75024869765239177</v>
      </c>
      <c r="F67" s="137"/>
      <c r="G67" s="137"/>
      <c r="H67" s="137"/>
      <c r="I67" s="137"/>
      <c r="J67" s="280">
        <f>SUM(E67:I67)</f>
        <v>0.75024869765239177</v>
      </c>
      <c r="K67" s="261" t="s">
        <v>139</v>
      </c>
      <c r="L67" s="143" t="s">
        <v>26</v>
      </c>
      <c r="M67" s="300">
        <v>18756217.441309791</v>
      </c>
      <c r="N67" s="271">
        <v>15609715.732452407</v>
      </c>
      <c r="O67" s="271">
        <v>17132141.187769543</v>
      </c>
      <c r="P67" s="272">
        <f>MAX(M67:O67)</f>
        <v>18756217.441309791</v>
      </c>
    </row>
    <row r="68" spans="1:16" ht="15.75" thickBot="1">
      <c r="A68" s="246">
        <v>9</v>
      </c>
      <c r="B68" s="247" t="s">
        <v>18</v>
      </c>
      <c r="C68" s="248"/>
      <c r="D68" s="249">
        <f>P68/2000*850</f>
        <v>8682441.8374558296</v>
      </c>
      <c r="E68" s="250">
        <f>E2/$K2*$D68/10000000</f>
        <v>0.40858549823321549</v>
      </c>
      <c r="F68" s="250">
        <f>F2/$K2*$D68/10000000</f>
        <v>0.45965868551236744</v>
      </c>
      <c r="G68" s="251"/>
      <c r="H68" s="251"/>
      <c r="I68" s="251"/>
      <c r="J68" s="284">
        <f t="shared" si="24"/>
        <v>0.86824418374558299</v>
      </c>
      <c r="K68" s="306"/>
      <c r="L68" s="308"/>
      <c r="M68" s="307">
        <v>16450000</v>
      </c>
      <c r="N68" s="293">
        <v>5722601.258581236</v>
      </c>
      <c r="O68" s="293">
        <v>20429274.911660776</v>
      </c>
      <c r="P68" s="294">
        <f t="shared" si="25"/>
        <v>20429274.911660776</v>
      </c>
    </row>
    <row r="69" spans="1:16" ht="15">
      <c r="A69" s="92">
        <v>10</v>
      </c>
      <c r="B69" s="93" t="s">
        <v>270</v>
      </c>
      <c r="C69" s="94"/>
      <c r="D69" s="197"/>
      <c r="E69" s="95">
        <f>SUM(E70:E74)</f>
        <v>2.3695108299958747</v>
      </c>
      <c r="F69" s="95">
        <f>SUM(F70:F74)</f>
        <v>0</v>
      </c>
      <c r="G69" s="95">
        <f>SUM(G70:G74)</f>
        <v>0</v>
      </c>
      <c r="H69" s="95">
        <f>SUM(H70:H74)</f>
        <v>0</v>
      </c>
      <c r="I69" s="95">
        <f>SUM(I70:I74)</f>
        <v>0</v>
      </c>
      <c r="J69" s="277"/>
      <c r="K69" s="295"/>
      <c r="L69" s="133"/>
      <c r="M69" s="297">
        <f>SUM(M70:M74)</f>
        <v>26827006.676070634</v>
      </c>
      <c r="N69" s="296">
        <f>SUM(N70:N74)</f>
        <v>50880244.880080685</v>
      </c>
      <c r="O69" s="296">
        <f>SUM(O70:O74)</f>
        <v>29012534.83220908</v>
      </c>
      <c r="P69" s="223">
        <f>SUM(P70:P74)</f>
        <v>69585140.710763857</v>
      </c>
    </row>
    <row r="70" spans="1:16" ht="14.25">
      <c r="A70" s="253">
        <v>10.1</v>
      </c>
      <c r="B70" s="83" t="s">
        <v>275</v>
      </c>
      <c r="C70" s="235"/>
      <c r="D70" s="236">
        <f>P70/2000*850</f>
        <v>717622.15909090906</v>
      </c>
      <c r="E70" s="91">
        <f>D70/10000000</f>
        <v>7.1762215909090904E-2</v>
      </c>
      <c r="F70" s="237"/>
      <c r="G70" s="237"/>
      <c r="H70" s="237"/>
      <c r="I70" s="237"/>
      <c r="J70" s="285">
        <f>SUM(E70:I70)</f>
        <v>7.1762215909090904E-2</v>
      </c>
      <c r="K70" s="309"/>
      <c r="L70" s="121"/>
      <c r="M70" s="298">
        <v>0</v>
      </c>
      <c r="N70" s="231">
        <v>1688522.7272727273</v>
      </c>
      <c r="O70" s="231">
        <v>0</v>
      </c>
      <c r="P70" s="268">
        <f>MAX(M70:O70)</f>
        <v>1688522.7272727273</v>
      </c>
    </row>
    <row r="71" spans="1:16" ht="14.25">
      <c r="A71" s="253">
        <v>10.199999999999999</v>
      </c>
      <c r="B71" s="83" t="s">
        <v>276</v>
      </c>
      <c r="C71" s="235"/>
      <c r="D71" s="236">
        <f>P71/2000*850</f>
        <v>10795000</v>
      </c>
      <c r="E71" s="91">
        <f>D71/10000000</f>
        <v>1.0794999999999999</v>
      </c>
      <c r="F71" s="237"/>
      <c r="G71" s="237"/>
      <c r="H71" s="237"/>
      <c r="I71" s="237"/>
      <c r="J71" s="285">
        <f>SUM(E71:I71)</f>
        <v>1.0794999999999999</v>
      </c>
      <c r="K71" s="309"/>
      <c r="L71" s="121"/>
      <c r="M71" s="298">
        <v>0</v>
      </c>
      <c r="N71" s="231">
        <v>25400000</v>
      </c>
      <c r="O71" s="231">
        <v>0</v>
      </c>
      <c r="P71" s="268">
        <f>MAX(M71:O71)</f>
        <v>25400000</v>
      </c>
    </row>
    <row r="72" spans="1:16" ht="14.25">
      <c r="A72" s="253">
        <v>10.3</v>
      </c>
      <c r="B72" s="83" t="s">
        <v>277</v>
      </c>
      <c r="C72" s="235"/>
      <c r="D72" s="236">
        <f>P72/2000*850</f>
        <v>626137.63250883389</v>
      </c>
      <c r="E72" s="91">
        <f>D72/10000000</f>
        <v>6.2613763250883386E-2</v>
      </c>
      <c r="F72" s="237"/>
      <c r="G72" s="237"/>
      <c r="H72" s="237"/>
      <c r="I72" s="237"/>
      <c r="J72" s="285">
        <f>SUM(E72:I72)</f>
        <v>6.2613763250883386E-2</v>
      </c>
      <c r="K72" s="309"/>
      <c r="L72" s="121"/>
      <c r="M72" s="298">
        <v>700000</v>
      </c>
      <c r="N72" s="231">
        <v>0</v>
      </c>
      <c r="O72" s="231">
        <v>1473265.0176678444</v>
      </c>
      <c r="P72" s="268">
        <f>MAX(M72:O72)</f>
        <v>1473265.0176678444</v>
      </c>
    </row>
    <row r="73" spans="1:16" ht="14.25">
      <c r="A73" s="253">
        <v>10.4</v>
      </c>
      <c r="B73" s="83" t="s">
        <v>278</v>
      </c>
      <c r="C73" s="235"/>
      <c r="D73" s="236">
        <f>P73/2000*850</f>
        <v>6330947.173144877</v>
      </c>
      <c r="E73" s="91">
        <f>D73/10000000</f>
        <v>0.63309471731448774</v>
      </c>
      <c r="F73" s="237"/>
      <c r="G73" s="237"/>
      <c r="H73" s="237"/>
      <c r="I73" s="237"/>
      <c r="J73" s="285">
        <f>SUM(E73:I73)</f>
        <v>0.63309471731448774</v>
      </c>
      <c r="K73" s="309"/>
      <c r="L73" s="121"/>
      <c r="M73" s="298">
        <v>0</v>
      </c>
      <c r="N73" s="231">
        <v>0</v>
      </c>
      <c r="O73" s="231">
        <v>14896346.289752651</v>
      </c>
      <c r="P73" s="268">
        <f>MAX(M73:O73)</f>
        <v>14896346.289752651</v>
      </c>
    </row>
    <row r="74" spans="1:16" ht="15" thickBot="1">
      <c r="A74" s="319">
        <v>10.5</v>
      </c>
      <c r="B74" s="320" t="s">
        <v>279</v>
      </c>
      <c r="C74" s="321">
        <v>10</v>
      </c>
      <c r="D74" s="322">
        <f>P74/50</f>
        <v>522540.13352141267</v>
      </c>
      <c r="E74" s="204">
        <f>C74*D74/10000000</f>
        <v>0.52254013352141271</v>
      </c>
      <c r="F74" s="323"/>
      <c r="G74" s="323"/>
      <c r="H74" s="323"/>
      <c r="I74" s="323"/>
      <c r="J74" s="324">
        <f>SUM(E74:I74)</f>
        <v>0.52254013352141271</v>
      </c>
      <c r="K74" s="325"/>
      <c r="L74" s="326"/>
      <c r="M74" s="327">
        <v>26127006.676070634</v>
      </c>
      <c r="N74" s="289">
        <v>23791722.152807958</v>
      </c>
      <c r="O74" s="289">
        <v>12642923.524788583</v>
      </c>
      <c r="P74" s="328">
        <f>MAX(M74:O74)</f>
        <v>26127006.676070634</v>
      </c>
    </row>
    <row r="75" spans="1:16" ht="15.75" thickBot="1">
      <c r="A75" s="122"/>
      <c r="B75" s="247" t="s">
        <v>9</v>
      </c>
      <c r="C75" s="123"/>
      <c r="D75" s="249"/>
      <c r="E75" s="160">
        <f t="shared" ref="E75:J75" si="27">SUM(E5,E19,E29,E44,E47,E52,E59,E65,E68,E69)</f>
        <v>78.484883284311351</v>
      </c>
      <c r="F75" s="160">
        <f t="shared" si="27"/>
        <v>32.881839483026312</v>
      </c>
      <c r="G75" s="160">
        <f t="shared" si="27"/>
        <v>0</v>
      </c>
      <c r="H75" s="160">
        <f t="shared" si="27"/>
        <v>0</v>
      </c>
      <c r="I75" s="160">
        <f t="shared" si="27"/>
        <v>0</v>
      </c>
      <c r="J75" s="284">
        <f t="shared" si="27"/>
        <v>108.23640532734179</v>
      </c>
      <c r="K75" s="286"/>
      <c r="L75" s="96"/>
      <c r="M75" s="311">
        <f>SUM(M5,M19,M29,M44,M47,M52,M59,M65,M68,M69)</f>
        <v>1514805174.6862955</v>
      </c>
      <c r="N75" s="160">
        <f>SUM(N5,N19,N29,N44,N47,N52,N59,N65,N68,N69)</f>
        <v>1483750071.7898788</v>
      </c>
      <c r="O75" s="160">
        <f>SUM(O5,O19,O29,O44,O47,O52,O59,O65,O68,O69)</f>
        <v>1661105758.2125235</v>
      </c>
      <c r="P75" s="310">
        <f>SUM(P5,P19,P29,P44,P47,P52,P59,P65,P68,P69)</f>
        <v>2307441424.390192</v>
      </c>
    </row>
    <row r="76" spans="1:16" s="318" customFormat="1" ht="15" thickBot="1">
      <c r="A76" s="312"/>
      <c r="B76" s="313"/>
      <c r="C76" s="314"/>
      <c r="D76" s="315"/>
      <c r="E76" s="316"/>
      <c r="F76" s="316"/>
      <c r="G76" s="316"/>
      <c r="H76" s="316"/>
      <c r="I76" s="316"/>
      <c r="J76" s="316"/>
      <c r="K76" s="313"/>
      <c r="L76" s="313"/>
      <c r="M76" s="317"/>
      <c r="N76" s="317"/>
      <c r="O76" s="317"/>
    </row>
    <row r="77" spans="1:16" ht="30.75" thickBot="1">
      <c r="A77" s="128"/>
      <c r="B77" s="164" t="s">
        <v>141</v>
      </c>
      <c r="C77" s="130"/>
      <c r="D77" s="192"/>
      <c r="E77" s="614" t="s">
        <v>25</v>
      </c>
      <c r="F77" s="614"/>
      <c r="G77" s="614"/>
      <c r="H77" s="614"/>
      <c r="I77" s="614"/>
      <c r="J77" s="615"/>
      <c r="K77" s="329" t="s">
        <v>77</v>
      </c>
      <c r="L77" s="139" t="s">
        <v>78</v>
      </c>
      <c r="M77" s="329"/>
      <c r="N77" s="138"/>
      <c r="O77" s="138"/>
      <c r="P77" s="139"/>
    </row>
    <row r="78" spans="1:16" ht="15.75" thickBot="1">
      <c r="A78" s="330"/>
      <c r="B78" s="247" t="s">
        <v>0</v>
      </c>
      <c r="C78" s="331" t="s">
        <v>254</v>
      </c>
      <c r="D78" s="332" t="s">
        <v>135</v>
      </c>
      <c r="E78" s="333" t="s">
        <v>2</v>
      </c>
      <c r="F78" s="333" t="s">
        <v>3</v>
      </c>
      <c r="G78" s="333" t="s">
        <v>4</v>
      </c>
      <c r="H78" s="333" t="s">
        <v>5</v>
      </c>
      <c r="I78" s="333" t="s">
        <v>6</v>
      </c>
      <c r="J78" s="335" t="s">
        <v>9</v>
      </c>
      <c r="K78" s="334"/>
      <c r="L78" s="96"/>
      <c r="M78" s="307"/>
      <c r="N78" s="293"/>
      <c r="O78" s="293"/>
      <c r="P78" s="294"/>
    </row>
    <row r="79" spans="1:16" ht="15">
      <c r="A79" s="131">
        <v>11</v>
      </c>
      <c r="B79" s="93" t="s">
        <v>264</v>
      </c>
      <c r="C79" s="254"/>
      <c r="D79" s="199"/>
      <c r="E79" s="95">
        <f t="shared" ref="E79:J79" si="28">SUM(E80:E92)</f>
        <v>0.17</v>
      </c>
      <c r="F79" s="95">
        <f t="shared" si="28"/>
        <v>0.17</v>
      </c>
      <c r="G79" s="95">
        <f t="shared" si="28"/>
        <v>0.17</v>
      </c>
      <c r="H79" s="95">
        <f t="shared" si="28"/>
        <v>7.6315225476416604</v>
      </c>
      <c r="I79" s="95">
        <f t="shared" si="28"/>
        <v>7.6315225476416604</v>
      </c>
      <c r="J79" s="241">
        <f t="shared" si="28"/>
        <v>15.093045095283321</v>
      </c>
      <c r="K79" s="245"/>
      <c r="L79" s="133"/>
      <c r="M79" s="297">
        <f>SUM(M80:M92)</f>
        <v>295513761.36764324</v>
      </c>
      <c r="N79" s="296">
        <f>SUM(N80:N92)</f>
        <v>159933099.97198001</v>
      </c>
      <c r="O79" s="296">
        <f>SUM(O80:O92)</f>
        <v>333888097.92558897</v>
      </c>
      <c r="P79" s="223">
        <f>SUM(P80:P92)</f>
        <v>353888097.92558897</v>
      </c>
    </row>
    <row r="80" spans="1:16" ht="14.25">
      <c r="A80" s="88">
        <v>11.1</v>
      </c>
      <c r="B80" s="89" t="s">
        <v>132</v>
      </c>
      <c r="C80" s="91">
        <f>J6</f>
        <v>7.6273011195652174</v>
      </c>
      <c r="D80" s="134">
        <v>0.12</v>
      </c>
      <c r="E80" s="91"/>
      <c r="F80" s="91"/>
      <c r="G80" s="91"/>
      <c r="H80" s="91">
        <f t="shared" ref="H80:I83" si="29">$C80*$D80</f>
        <v>0.91527613434782606</v>
      </c>
      <c r="I80" s="91">
        <f t="shared" si="29"/>
        <v>0.91527613434782606</v>
      </c>
      <c r="J80" s="242">
        <f t="shared" ref="J80:J91" si="30">SUM(E80:I80)</f>
        <v>1.8305522686956521</v>
      </c>
      <c r="K80" s="240" t="s">
        <v>249</v>
      </c>
      <c r="L80" s="142"/>
      <c r="M80" s="298">
        <v>275513761.36764324</v>
      </c>
      <c r="N80" s="231">
        <v>158998858.97198001</v>
      </c>
      <c r="O80" s="231">
        <v>333888097.92558897</v>
      </c>
      <c r="P80" s="273">
        <f>MAX(M80:O80)</f>
        <v>333888097.92558897</v>
      </c>
    </row>
    <row r="81" spans="1:16" ht="14.25">
      <c r="A81" s="88">
        <v>11.2</v>
      </c>
      <c r="B81" s="89" t="s">
        <v>247</v>
      </c>
      <c r="C81" s="91">
        <f t="shared" ref="C81:C86" si="31">J8</f>
        <v>0.51005830677897301</v>
      </c>
      <c r="D81" s="134">
        <v>0.12</v>
      </c>
      <c r="E81" s="91"/>
      <c r="F81" s="91"/>
      <c r="G81" s="91"/>
      <c r="H81" s="91">
        <f t="shared" si="29"/>
        <v>6.1206996813476758E-2</v>
      </c>
      <c r="I81" s="91">
        <f t="shared" si="29"/>
        <v>6.1206996813476758E-2</v>
      </c>
      <c r="J81" s="242">
        <f t="shared" si="30"/>
        <v>0.12241399362695352</v>
      </c>
      <c r="K81" s="240" t="s">
        <v>249</v>
      </c>
      <c r="L81" s="142"/>
      <c r="M81" s="298"/>
      <c r="N81" s="231"/>
      <c r="O81" s="231"/>
      <c r="P81" s="273"/>
    </row>
    <row r="82" spans="1:16" ht="14.25">
      <c r="A82" s="88">
        <v>11.3</v>
      </c>
      <c r="B82" s="89" t="s">
        <v>248</v>
      </c>
      <c r="C82" s="91">
        <f t="shared" si="31"/>
        <v>0.61060406433935466</v>
      </c>
      <c r="D82" s="134">
        <v>0.12</v>
      </c>
      <c r="E82" s="91"/>
      <c r="F82" s="91"/>
      <c r="G82" s="91"/>
      <c r="H82" s="91">
        <f t="shared" si="29"/>
        <v>7.3272487720722562E-2</v>
      </c>
      <c r="I82" s="91">
        <f t="shared" si="29"/>
        <v>7.3272487720722562E-2</v>
      </c>
      <c r="J82" s="242">
        <f t="shared" si="30"/>
        <v>0.14654497544144512</v>
      </c>
      <c r="K82" s="240" t="s">
        <v>249</v>
      </c>
      <c r="L82" s="142"/>
      <c r="M82" s="298"/>
      <c r="N82" s="231"/>
      <c r="O82" s="231"/>
      <c r="P82" s="273"/>
    </row>
    <row r="83" spans="1:16" ht="14.25">
      <c r="A83" s="88">
        <v>11.4</v>
      </c>
      <c r="B83" s="89" t="s">
        <v>100</v>
      </c>
      <c r="C83" s="91">
        <f t="shared" si="31"/>
        <v>2.0315887578445224</v>
      </c>
      <c r="D83" s="134">
        <v>0.12</v>
      </c>
      <c r="E83" s="91"/>
      <c r="F83" s="91"/>
      <c r="G83" s="91"/>
      <c r="H83" s="91">
        <f t="shared" si="29"/>
        <v>0.24379065094134267</v>
      </c>
      <c r="I83" s="91">
        <f t="shared" si="29"/>
        <v>0.24379065094134267</v>
      </c>
      <c r="J83" s="242">
        <f t="shared" si="30"/>
        <v>0.48758130188268534</v>
      </c>
      <c r="K83" s="240" t="s">
        <v>249</v>
      </c>
      <c r="L83" s="142"/>
      <c r="M83" s="298"/>
      <c r="N83" s="231"/>
      <c r="O83" s="231"/>
      <c r="P83" s="273"/>
    </row>
    <row r="84" spans="1:16" ht="14.25">
      <c r="A84" s="88">
        <v>11.5</v>
      </c>
      <c r="B84" s="89" t="s">
        <v>142</v>
      </c>
      <c r="C84" s="91">
        <f t="shared" si="31"/>
        <v>1.5201899999999999</v>
      </c>
      <c r="D84" s="134">
        <v>0.12</v>
      </c>
      <c r="E84" s="91"/>
      <c r="F84" s="91"/>
      <c r="G84" s="91"/>
      <c r="H84" s="91">
        <f t="shared" ref="H84:I91" si="32">$C84*$D84</f>
        <v>0.1824228</v>
      </c>
      <c r="I84" s="91">
        <f t="shared" si="32"/>
        <v>0.1824228</v>
      </c>
      <c r="J84" s="242">
        <f t="shared" si="30"/>
        <v>0.36484559999999999</v>
      </c>
      <c r="K84" s="240" t="s">
        <v>249</v>
      </c>
      <c r="L84" s="142"/>
      <c r="M84" s="298"/>
      <c r="N84" s="231"/>
      <c r="O84" s="231"/>
      <c r="P84" s="273"/>
    </row>
    <row r="85" spans="1:16" ht="14.25">
      <c r="A85" s="88">
        <v>11.6</v>
      </c>
      <c r="B85" s="89" t="s">
        <v>246</v>
      </c>
      <c r="C85" s="91">
        <f t="shared" si="31"/>
        <v>0.71243686956521735</v>
      </c>
      <c r="D85" s="134">
        <v>0.12</v>
      </c>
      <c r="E85" s="91"/>
      <c r="F85" s="91"/>
      <c r="G85" s="91"/>
      <c r="H85" s="91">
        <f t="shared" si="32"/>
        <v>8.5492424347826085E-2</v>
      </c>
      <c r="I85" s="91">
        <f t="shared" si="32"/>
        <v>8.5492424347826085E-2</v>
      </c>
      <c r="J85" s="242">
        <f t="shared" si="30"/>
        <v>0.17098484869565217</v>
      </c>
      <c r="K85" s="240" t="s">
        <v>249</v>
      </c>
      <c r="L85" s="142"/>
      <c r="M85" s="298"/>
      <c r="N85" s="231"/>
      <c r="O85" s="231"/>
      <c r="P85" s="273"/>
    </row>
    <row r="86" spans="1:16" ht="14.25">
      <c r="A86" s="88">
        <v>11.7</v>
      </c>
      <c r="B86" s="89" t="s">
        <v>105</v>
      </c>
      <c r="C86" s="91">
        <f t="shared" si="31"/>
        <v>0.48577500000000001</v>
      </c>
      <c r="D86" s="134">
        <v>0.12</v>
      </c>
      <c r="E86" s="91"/>
      <c r="F86" s="91"/>
      <c r="G86" s="91"/>
      <c r="H86" s="91">
        <f t="shared" si="32"/>
        <v>5.8292999999999998E-2</v>
      </c>
      <c r="I86" s="91">
        <f t="shared" si="32"/>
        <v>5.8292999999999998E-2</v>
      </c>
      <c r="J86" s="242">
        <f t="shared" si="30"/>
        <v>0.116586</v>
      </c>
      <c r="K86" s="240" t="s">
        <v>249</v>
      </c>
      <c r="L86" s="142"/>
      <c r="M86" s="298"/>
      <c r="N86" s="231"/>
      <c r="O86" s="231"/>
      <c r="P86" s="273"/>
    </row>
    <row r="87" spans="1:16" ht="14.25">
      <c r="A87" s="88">
        <v>11.8</v>
      </c>
      <c r="B87" s="89" t="s">
        <v>13</v>
      </c>
      <c r="C87" s="91">
        <f>J46</f>
        <v>3.9277862074999996</v>
      </c>
      <c r="D87" s="134">
        <v>0.22</v>
      </c>
      <c r="E87" s="91"/>
      <c r="F87" s="91"/>
      <c r="G87" s="91"/>
      <c r="H87" s="91">
        <f t="shared" si="32"/>
        <v>0.86411296564999995</v>
      </c>
      <c r="I87" s="91">
        <f t="shared" si="32"/>
        <v>0.86411296564999995</v>
      </c>
      <c r="J87" s="242">
        <f t="shared" si="30"/>
        <v>1.7282259312999999</v>
      </c>
      <c r="K87" s="240" t="s">
        <v>256</v>
      </c>
      <c r="L87" s="142"/>
      <c r="M87" s="298"/>
      <c r="N87" s="231"/>
      <c r="O87" s="231"/>
      <c r="P87" s="273"/>
    </row>
    <row r="88" spans="1:16" ht="14.25">
      <c r="A88" s="88">
        <v>11.9</v>
      </c>
      <c r="B88" s="89" t="s">
        <v>257</v>
      </c>
      <c r="C88" s="91">
        <f>J19</f>
        <v>9.2440892965667132</v>
      </c>
      <c r="D88" s="134">
        <v>0.15</v>
      </c>
      <c r="E88" s="91"/>
      <c r="F88" s="91"/>
      <c r="G88" s="91"/>
      <c r="H88" s="91">
        <f t="shared" si="32"/>
        <v>1.386613394485007</v>
      </c>
      <c r="I88" s="91">
        <f t="shared" si="32"/>
        <v>1.386613394485007</v>
      </c>
      <c r="J88" s="242">
        <f t="shared" si="30"/>
        <v>2.773226788970014</v>
      </c>
      <c r="K88" s="240" t="s">
        <v>255</v>
      </c>
      <c r="L88" s="142"/>
      <c r="M88" s="298"/>
      <c r="N88" s="231"/>
      <c r="O88" s="231"/>
      <c r="P88" s="273"/>
    </row>
    <row r="89" spans="1:16" ht="14.25">
      <c r="A89" s="206">
        <v>11.1</v>
      </c>
      <c r="B89" s="89" t="s">
        <v>258</v>
      </c>
      <c r="C89" s="91">
        <f>J47</f>
        <v>4.1385713715746659</v>
      </c>
      <c r="D89" s="134">
        <v>7.0000000000000007E-2</v>
      </c>
      <c r="E89" s="91"/>
      <c r="F89" s="91"/>
      <c r="G89" s="91"/>
      <c r="H89" s="91">
        <f t="shared" si="32"/>
        <v>0.28969999601022667</v>
      </c>
      <c r="I89" s="91">
        <f t="shared" si="32"/>
        <v>0.28969999601022667</v>
      </c>
      <c r="J89" s="242">
        <f t="shared" si="30"/>
        <v>0.57939999202045334</v>
      </c>
      <c r="K89" s="240" t="s">
        <v>300</v>
      </c>
      <c r="L89" s="142"/>
      <c r="M89" s="298"/>
      <c r="N89" s="231"/>
      <c r="O89" s="231"/>
      <c r="P89" s="273"/>
    </row>
    <row r="90" spans="1:16" ht="14.25">
      <c r="A90" s="206">
        <v>11.11</v>
      </c>
      <c r="B90" s="89" t="s">
        <v>259</v>
      </c>
      <c r="C90" s="91">
        <f>J29</f>
        <v>33.418695535018983</v>
      </c>
      <c r="D90" s="134">
        <v>7.0000000000000007E-2</v>
      </c>
      <c r="E90" s="91"/>
      <c r="F90" s="91"/>
      <c r="G90" s="91"/>
      <c r="H90" s="91">
        <f t="shared" si="32"/>
        <v>2.3393086874513291</v>
      </c>
      <c r="I90" s="91">
        <f t="shared" si="32"/>
        <v>2.3393086874513291</v>
      </c>
      <c r="J90" s="242">
        <f t="shared" si="30"/>
        <v>4.6786173749026583</v>
      </c>
      <c r="K90" s="240" t="s">
        <v>300</v>
      </c>
      <c r="L90" s="142"/>
      <c r="M90" s="298"/>
      <c r="N90" s="231"/>
      <c r="O90" s="231"/>
      <c r="P90" s="273"/>
    </row>
    <row r="91" spans="1:16" ht="14.25">
      <c r="A91" s="206">
        <v>11.12</v>
      </c>
      <c r="B91" s="89" t="s">
        <v>260</v>
      </c>
      <c r="C91" s="91">
        <f>J52</f>
        <v>13.74332871248434</v>
      </c>
      <c r="D91" s="134">
        <v>7.0000000000000007E-2</v>
      </c>
      <c r="E91" s="91"/>
      <c r="F91" s="91"/>
      <c r="G91" s="91"/>
      <c r="H91" s="91">
        <f t="shared" si="32"/>
        <v>0.96203300987390394</v>
      </c>
      <c r="I91" s="91">
        <f t="shared" si="32"/>
        <v>0.96203300987390394</v>
      </c>
      <c r="J91" s="242">
        <f t="shared" si="30"/>
        <v>1.9240660197478079</v>
      </c>
      <c r="K91" s="240" t="s">
        <v>300</v>
      </c>
      <c r="L91" s="142"/>
      <c r="M91" s="298"/>
      <c r="N91" s="231"/>
      <c r="O91" s="231"/>
      <c r="P91" s="273"/>
    </row>
    <row r="92" spans="1:16" ht="15" thickBot="1">
      <c r="A92" s="205">
        <v>11.13</v>
      </c>
      <c r="B92" s="135" t="s">
        <v>265</v>
      </c>
      <c r="C92" s="137">
        <v>4</v>
      </c>
      <c r="D92" s="196">
        <f>M92/5/4/2000*850</f>
        <v>425000</v>
      </c>
      <c r="E92" s="137">
        <f>D92*C92/10000000</f>
        <v>0.17</v>
      </c>
      <c r="F92" s="137">
        <f>E92</f>
        <v>0.17</v>
      </c>
      <c r="G92" s="137">
        <f>F92</f>
        <v>0.17</v>
      </c>
      <c r="H92" s="137">
        <f>G92</f>
        <v>0.17</v>
      </c>
      <c r="I92" s="137">
        <f>H92</f>
        <v>0.17</v>
      </c>
      <c r="J92" s="244">
        <f>I92</f>
        <v>0.17</v>
      </c>
      <c r="K92" s="336"/>
      <c r="L92" s="143"/>
      <c r="M92" s="300">
        <v>20000000</v>
      </c>
      <c r="N92" s="271">
        <v>934241</v>
      </c>
      <c r="O92" s="271">
        <v>0</v>
      </c>
      <c r="P92" s="272">
        <f>MAX(M92:O92)</f>
        <v>20000000</v>
      </c>
    </row>
    <row r="93" spans="1:16" ht="15">
      <c r="A93" s="131">
        <v>12</v>
      </c>
      <c r="B93" s="93" t="s">
        <v>12</v>
      </c>
      <c r="C93" s="165"/>
      <c r="D93" s="199"/>
      <c r="E93" s="95">
        <f t="shared" ref="E93:J93" si="33">SUM(E94:E96)</f>
        <v>1.9000000000000001</v>
      </c>
      <c r="F93" s="95">
        <f t="shared" si="33"/>
        <v>2.6599999999999997</v>
      </c>
      <c r="G93" s="95">
        <f t="shared" si="33"/>
        <v>2.6599999999999997</v>
      </c>
      <c r="H93" s="95">
        <f t="shared" si="33"/>
        <v>2.6599999999999997</v>
      </c>
      <c r="I93" s="95">
        <f t="shared" si="33"/>
        <v>2.6599999999999997</v>
      </c>
      <c r="J93" s="241">
        <f t="shared" si="33"/>
        <v>12.54</v>
      </c>
      <c r="K93" s="245"/>
      <c r="L93" s="133"/>
      <c r="M93" s="297">
        <f>SUM(M94:M96)</f>
        <v>181089561.68000001</v>
      </c>
      <c r="N93" s="296">
        <f>SUM(N94:N96)</f>
        <v>118709092.42600003</v>
      </c>
      <c r="O93" s="296">
        <f>SUM(O94:O96)</f>
        <v>262729835.03999999</v>
      </c>
      <c r="P93" s="223">
        <f t="shared" ref="P93:P99" si="34">MAX(M93:O93)</f>
        <v>262729835.03999999</v>
      </c>
    </row>
    <row r="94" spans="1:16" ht="14.25">
      <c r="A94" s="88">
        <v>12.1</v>
      </c>
      <c r="B94" s="255" t="s">
        <v>262</v>
      </c>
      <c r="C94" s="91"/>
      <c r="D94" s="195"/>
      <c r="E94" s="91">
        <v>0.55000000000000004</v>
      </c>
      <c r="F94" s="91">
        <v>0.22</v>
      </c>
      <c r="G94" s="91">
        <v>0.22</v>
      </c>
      <c r="H94" s="91">
        <v>0.22</v>
      </c>
      <c r="I94" s="91">
        <v>0.22</v>
      </c>
      <c r="J94" s="242">
        <f>SUM(E94:I94)</f>
        <v>1.43</v>
      </c>
      <c r="K94" s="240"/>
      <c r="L94" s="142"/>
      <c r="M94" s="298">
        <v>29752469.600000001</v>
      </c>
      <c r="N94" s="231">
        <v>9755530.9289999995</v>
      </c>
      <c r="O94" s="231">
        <v>17058645.039999999</v>
      </c>
      <c r="P94" s="268">
        <f t="shared" si="34"/>
        <v>29752469.600000001</v>
      </c>
    </row>
    <row r="95" spans="1:16" ht="14.25">
      <c r="A95" s="88">
        <v>12.2</v>
      </c>
      <c r="B95" s="255" t="s">
        <v>261</v>
      </c>
      <c r="C95" s="91"/>
      <c r="D95" s="195"/>
      <c r="E95" s="91">
        <v>0.33</v>
      </c>
      <c r="F95" s="91">
        <v>0.43</v>
      </c>
      <c r="G95" s="91">
        <v>0.43</v>
      </c>
      <c r="H95" s="91">
        <v>0.43</v>
      </c>
      <c r="I95" s="91">
        <v>0.43</v>
      </c>
      <c r="J95" s="242">
        <f>SUM(E95:I95)</f>
        <v>2.0499999999999998</v>
      </c>
      <c r="K95" s="240"/>
      <c r="L95" s="142"/>
      <c r="M95" s="298">
        <v>38952282</v>
      </c>
      <c r="N95" s="231">
        <v>18262476</v>
      </c>
      <c r="O95" s="231">
        <v>46094370</v>
      </c>
      <c r="P95" s="268">
        <f t="shared" si="34"/>
        <v>46094370</v>
      </c>
    </row>
    <row r="96" spans="1:16" ht="15" thickBot="1">
      <c r="A96" s="151">
        <v>12.4</v>
      </c>
      <c r="B96" s="256" t="s">
        <v>263</v>
      </c>
      <c r="C96" s="137"/>
      <c r="D96" s="196"/>
      <c r="E96" s="137">
        <v>1.02</v>
      </c>
      <c r="F96" s="137">
        <v>2.0099999999999998</v>
      </c>
      <c r="G96" s="137">
        <v>2.0099999999999998</v>
      </c>
      <c r="H96" s="137">
        <v>2.0099999999999998</v>
      </c>
      <c r="I96" s="137">
        <v>2.0099999999999998</v>
      </c>
      <c r="J96" s="244">
        <f>SUM(E96:I96)</f>
        <v>9.0599999999999987</v>
      </c>
      <c r="K96" s="336"/>
      <c r="L96" s="143"/>
      <c r="M96" s="300">
        <v>112384810.08</v>
      </c>
      <c r="N96" s="271">
        <v>90691085.497000039</v>
      </c>
      <c r="O96" s="271">
        <v>199576820</v>
      </c>
      <c r="P96" s="272">
        <f t="shared" si="34"/>
        <v>199576820</v>
      </c>
    </row>
    <row r="97" spans="1:16" ht="15">
      <c r="A97" s="131">
        <v>13</v>
      </c>
      <c r="B97" s="93" t="s">
        <v>253</v>
      </c>
      <c r="C97" s="165"/>
      <c r="D97" s="199"/>
      <c r="E97" s="95">
        <f t="shared" ref="E97:J97" si="35">SUM(E98:E99)</f>
        <v>3.6405314780087283</v>
      </c>
      <c r="F97" s="95">
        <f t="shared" si="35"/>
        <v>3.6405314780087283</v>
      </c>
      <c r="G97" s="95">
        <f t="shared" si="35"/>
        <v>3.6405314780087283</v>
      </c>
      <c r="H97" s="95">
        <f t="shared" si="35"/>
        <v>3.6405314780087283</v>
      </c>
      <c r="I97" s="95">
        <f t="shared" si="35"/>
        <v>3.6405314780087283</v>
      </c>
      <c r="J97" s="241">
        <f t="shared" si="35"/>
        <v>18.20265739004364</v>
      </c>
      <c r="K97" s="245"/>
      <c r="L97" s="133"/>
      <c r="M97" s="297">
        <f>SUM(M98:M99)</f>
        <v>318040000</v>
      </c>
      <c r="N97" s="296">
        <f>SUM(N98:N99)</f>
        <v>209395770.73019406</v>
      </c>
      <c r="O97" s="296">
        <f>SUM(O98:O99)</f>
        <v>237158945.50027597</v>
      </c>
      <c r="P97" s="223">
        <f>SUM(P98:P99)</f>
        <v>428399010.88009465</v>
      </c>
    </row>
    <row r="98" spans="1:16" ht="14.25">
      <c r="A98" s="88" t="s">
        <v>298</v>
      </c>
      <c r="B98" s="89" t="s">
        <v>253</v>
      </c>
      <c r="C98" s="195">
        <v>23</v>
      </c>
      <c r="D98" s="195">
        <f>P98/5/55</f>
        <v>927418.18181818177</v>
      </c>
      <c r="E98" s="91">
        <f>D98*C98/10000000</f>
        <v>2.1330618181818179</v>
      </c>
      <c r="F98" s="91">
        <f t="shared" ref="F98:I99" si="36">E98</f>
        <v>2.1330618181818179</v>
      </c>
      <c r="G98" s="91">
        <f t="shared" si="36"/>
        <v>2.1330618181818179</v>
      </c>
      <c r="H98" s="91">
        <f t="shared" si="36"/>
        <v>2.1330618181818179</v>
      </c>
      <c r="I98" s="91">
        <f t="shared" si="36"/>
        <v>2.1330618181818179</v>
      </c>
      <c r="J98" s="242">
        <f>SUM(E98:I98)</f>
        <v>10.665309090909091</v>
      </c>
      <c r="K98" s="240"/>
      <c r="L98" s="142"/>
      <c r="M98" s="298">
        <v>255040000</v>
      </c>
      <c r="N98" s="231">
        <v>80854707.049551338</v>
      </c>
      <c r="O98" s="231">
        <v>63799934.620181285</v>
      </c>
      <c r="P98" s="268">
        <f t="shared" si="34"/>
        <v>255040000</v>
      </c>
    </row>
    <row r="99" spans="1:16" ht="15" thickBot="1">
      <c r="A99" s="151" t="s">
        <v>299</v>
      </c>
      <c r="B99" s="135" t="s">
        <v>217</v>
      </c>
      <c r="C99" s="196">
        <v>20</v>
      </c>
      <c r="D99" s="196">
        <f>P99/5/46</f>
        <v>753734.82991345518</v>
      </c>
      <c r="E99" s="137">
        <f>D99*C99/10000000</f>
        <v>1.5074696598269104</v>
      </c>
      <c r="F99" s="137">
        <f t="shared" si="36"/>
        <v>1.5074696598269104</v>
      </c>
      <c r="G99" s="137">
        <f t="shared" si="36"/>
        <v>1.5074696598269104</v>
      </c>
      <c r="H99" s="137">
        <f t="shared" si="36"/>
        <v>1.5074696598269104</v>
      </c>
      <c r="I99" s="137">
        <f t="shared" si="36"/>
        <v>1.5074696598269104</v>
      </c>
      <c r="J99" s="244">
        <f>SUM(E99:I99)</f>
        <v>7.5373482991345515</v>
      </c>
      <c r="K99" s="336"/>
      <c r="L99" s="143"/>
      <c r="M99" s="300">
        <v>63000000</v>
      </c>
      <c r="N99" s="271">
        <v>128541063.68064272</v>
      </c>
      <c r="O99" s="271">
        <v>173359010.88009468</v>
      </c>
      <c r="P99" s="272">
        <f t="shared" si="34"/>
        <v>173359010.88009468</v>
      </c>
    </row>
    <row r="100" spans="1:16" ht="15.75" thickBot="1">
      <c r="A100" s="122"/>
      <c r="B100" s="337" t="s">
        <v>9</v>
      </c>
      <c r="C100" s="123"/>
      <c r="D100" s="249"/>
      <c r="E100" s="160">
        <f t="shared" ref="E100:J100" si="37">SUM(E79,E93,E97)</f>
        <v>5.7105314780087291</v>
      </c>
      <c r="F100" s="160">
        <f t="shared" si="37"/>
        <v>6.470531478008728</v>
      </c>
      <c r="G100" s="160">
        <f t="shared" si="37"/>
        <v>6.470531478008728</v>
      </c>
      <c r="H100" s="160">
        <f t="shared" si="37"/>
        <v>13.932054025650389</v>
      </c>
      <c r="I100" s="160">
        <f t="shared" si="37"/>
        <v>13.932054025650389</v>
      </c>
      <c r="J100" s="310">
        <f t="shared" si="37"/>
        <v>45.835702485326962</v>
      </c>
      <c r="K100" s="338"/>
      <c r="L100" s="96"/>
      <c r="M100" s="311">
        <f>SUM(M79,M93,M97)</f>
        <v>794643323.04764318</v>
      </c>
      <c r="N100" s="160">
        <f>SUM(N79,N93,N97)</f>
        <v>488037963.12817407</v>
      </c>
      <c r="O100" s="160">
        <f>SUM(O79,O93,O97)</f>
        <v>833776878.4658649</v>
      </c>
      <c r="P100" s="310">
        <f>SUM(P94:P99)</f>
        <v>1132221681.3601894</v>
      </c>
    </row>
    <row r="101" spans="1:16" ht="15.75" thickBot="1">
      <c r="A101" s="161"/>
      <c r="B101" s="162"/>
      <c r="C101" s="163"/>
      <c r="D101" s="198"/>
      <c r="E101" s="339"/>
      <c r="F101" s="339"/>
      <c r="G101" s="339"/>
      <c r="H101" s="339"/>
      <c r="I101" s="339"/>
      <c r="J101" s="340"/>
      <c r="K101" s="162"/>
      <c r="L101" s="162"/>
      <c r="M101" s="341"/>
      <c r="N101" s="341"/>
      <c r="O101" s="341"/>
      <c r="P101" s="342"/>
    </row>
    <row r="102" spans="1:16" ht="15">
      <c r="A102" s="92"/>
      <c r="B102" s="93" t="s">
        <v>15</v>
      </c>
      <c r="C102" s="94"/>
      <c r="D102" s="197"/>
      <c r="E102" s="95">
        <f t="shared" ref="E102:J102" si="38">E75+E100</f>
        <v>84.195414762320084</v>
      </c>
      <c r="F102" s="95">
        <f t="shared" si="38"/>
        <v>39.352370961035042</v>
      </c>
      <c r="G102" s="95">
        <f t="shared" si="38"/>
        <v>6.470531478008728</v>
      </c>
      <c r="H102" s="95">
        <f t="shared" si="38"/>
        <v>13.932054025650389</v>
      </c>
      <c r="I102" s="95">
        <f t="shared" si="38"/>
        <v>13.932054025650389</v>
      </c>
      <c r="J102" s="241">
        <f t="shared" si="38"/>
        <v>154.07210781266875</v>
      </c>
      <c r="K102" s="349"/>
      <c r="L102" s="348"/>
      <c r="M102" s="346"/>
      <c r="N102" s="343"/>
      <c r="O102" s="343"/>
      <c r="P102" s="344"/>
    </row>
    <row r="103" spans="1:16" ht="15">
      <c r="A103" s="84"/>
      <c r="B103" s="85" t="s">
        <v>22</v>
      </c>
      <c r="C103" s="86"/>
      <c r="D103" s="200"/>
      <c r="E103" s="87">
        <f>E102*10%</f>
        <v>8.4195414762320091</v>
      </c>
      <c r="F103" s="87">
        <f>F102*10%</f>
        <v>3.9352370961035046</v>
      </c>
      <c r="G103" s="87">
        <f>G102*10%</f>
        <v>0.64705314780087286</v>
      </c>
      <c r="H103" s="87">
        <f>H102*10%</f>
        <v>1.3932054025650391</v>
      </c>
      <c r="I103" s="87">
        <f>I102*10%</f>
        <v>1.3932054025650391</v>
      </c>
      <c r="J103" s="351">
        <f>SUM(E103:I103)</f>
        <v>15.788242525266465</v>
      </c>
      <c r="K103" s="252"/>
      <c r="L103" s="121"/>
      <c r="M103" s="298"/>
      <c r="N103" s="231"/>
      <c r="O103" s="231"/>
      <c r="P103" s="273"/>
    </row>
    <row r="104" spans="1:16" ht="15.75" thickBot="1">
      <c r="A104" s="153"/>
      <c r="B104" s="154" t="s">
        <v>23</v>
      </c>
      <c r="C104" s="155"/>
      <c r="D104" s="201"/>
      <c r="E104" s="156">
        <f t="shared" ref="E104:J104" si="39">SUM(E102:E103)</f>
        <v>92.614956238552097</v>
      </c>
      <c r="F104" s="156">
        <f t="shared" si="39"/>
        <v>43.287608057138549</v>
      </c>
      <c r="G104" s="156">
        <f t="shared" si="39"/>
        <v>7.1175846258096005</v>
      </c>
      <c r="H104" s="156">
        <f t="shared" si="39"/>
        <v>15.325259428215428</v>
      </c>
      <c r="I104" s="156">
        <f t="shared" si="39"/>
        <v>15.325259428215428</v>
      </c>
      <c r="J104" s="345">
        <f t="shared" si="39"/>
        <v>169.86035033793522</v>
      </c>
      <c r="K104" s="350"/>
      <c r="L104" s="159"/>
      <c r="M104" s="347">
        <f>SUM(M75,M100)</f>
        <v>2309448497.7339387</v>
      </c>
      <c r="N104" s="156">
        <f>SUM(N75,N100)</f>
        <v>1971788034.9180529</v>
      </c>
      <c r="O104" s="156">
        <f>SUM(O75,O100)</f>
        <v>2494882636.6783886</v>
      </c>
      <c r="P104" s="345">
        <f>SUM(P102:P103)</f>
        <v>0</v>
      </c>
    </row>
    <row r="106" spans="1:16">
      <c r="A106" s="76" t="s">
        <v>20</v>
      </c>
    </row>
    <row r="107" spans="1:16">
      <c r="A107" s="238">
        <v>1</v>
      </c>
      <c r="B107" s="239" t="s">
        <v>21</v>
      </c>
      <c r="C107" s="239"/>
      <c r="F107" s="81"/>
    </row>
    <row r="108" spans="1:16">
      <c r="A108" s="238">
        <v>2</v>
      </c>
      <c r="B108" s="239" t="s">
        <v>24</v>
      </c>
      <c r="C108" s="239"/>
      <c r="F108" s="82"/>
    </row>
    <row r="109" spans="1:16">
      <c r="A109" s="238">
        <v>3</v>
      </c>
      <c r="B109" s="239" t="s">
        <v>143</v>
      </c>
      <c r="C109" s="239"/>
      <c r="G109" s="81"/>
    </row>
    <row r="110" spans="1:16">
      <c r="A110" s="238">
        <v>4</v>
      </c>
      <c r="B110" s="239" t="s">
        <v>86</v>
      </c>
      <c r="C110" s="239"/>
    </row>
    <row r="111" spans="1:16">
      <c r="A111" s="238">
        <v>5</v>
      </c>
      <c r="B111" s="239" t="s">
        <v>106</v>
      </c>
      <c r="C111" s="239"/>
    </row>
    <row r="112" spans="1:16">
      <c r="A112" s="238">
        <v>6</v>
      </c>
      <c r="B112" s="239" t="s">
        <v>114</v>
      </c>
      <c r="C112" s="239"/>
    </row>
    <row r="115" spans="2:11" ht="15" hidden="1">
      <c r="B115" s="126" t="s">
        <v>7</v>
      </c>
      <c r="C115" s="126"/>
      <c r="D115" s="203"/>
      <c r="E115" s="126" t="s">
        <v>125</v>
      </c>
      <c r="F115" s="126" t="s">
        <v>126</v>
      </c>
      <c r="G115" s="126" t="s">
        <v>127</v>
      </c>
      <c r="H115" s="126" t="s">
        <v>128</v>
      </c>
      <c r="I115" s="126" t="s">
        <v>129</v>
      </c>
      <c r="J115" s="126" t="s">
        <v>9</v>
      </c>
      <c r="K115" s="1"/>
    </row>
    <row r="116" spans="2:11" hidden="1">
      <c r="B116" s="73" t="s">
        <v>16</v>
      </c>
      <c r="C116" s="7"/>
      <c r="D116" s="38"/>
      <c r="E116" s="8" t="e">
        <f>SUM(#REF!,E19,E29)</f>
        <v>#REF!</v>
      </c>
      <c r="F116" s="8" t="e">
        <f>SUM(#REF!,F19,F29)</f>
        <v>#REF!</v>
      </c>
      <c r="G116" s="8" t="e">
        <f>SUM(#REF!,G19,G29)</f>
        <v>#REF!</v>
      </c>
      <c r="H116" s="8" t="e">
        <f>SUM(#REF!,H19,H29)</f>
        <v>#REF!</v>
      </c>
      <c r="I116" s="8" t="e">
        <f>SUM(#REF!,I19,I29)</f>
        <v>#REF!</v>
      </c>
      <c r="J116" s="8" t="e">
        <f>SUM(E116:I116)</f>
        <v>#REF!</v>
      </c>
      <c r="K116" s="71">
        <v>0.33329999999999999</v>
      </c>
    </row>
    <row r="117" spans="2:11" hidden="1">
      <c r="B117" s="6" t="s">
        <v>115</v>
      </c>
      <c r="C117" s="7"/>
      <c r="D117" s="38"/>
      <c r="E117" s="8" t="e">
        <f>#REF!</f>
        <v>#REF!</v>
      </c>
      <c r="F117" s="8" t="e">
        <f>#REF!</f>
        <v>#REF!</v>
      </c>
      <c r="G117" s="8" t="e">
        <f>#REF!</f>
        <v>#REF!</v>
      </c>
      <c r="H117" s="8" t="e">
        <f>#REF!</f>
        <v>#REF!</v>
      </c>
      <c r="I117" s="8" t="e">
        <f>#REF!</f>
        <v>#REF!</v>
      </c>
      <c r="J117" s="8" t="e">
        <f>SUM(E117:I117)</f>
        <v>#REF!</v>
      </c>
      <c r="K117" s="72">
        <v>0.2</v>
      </c>
    </row>
    <row r="118" spans="2:11" hidden="1">
      <c r="B118" s="6" t="s">
        <v>116</v>
      </c>
      <c r="C118" s="7"/>
      <c r="D118" s="38"/>
      <c r="E118" s="8">
        <f>SUM(E59,E68,E100)</f>
        <v>16.875745113957809</v>
      </c>
      <c r="F118" s="8">
        <f>SUM(F59,F68,F100)</f>
        <v>10.397856807965541</v>
      </c>
      <c r="G118" s="8">
        <f>SUM(G59,G68,G100)</f>
        <v>6.470531478008728</v>
      </c>
      <c r="H118" s="8">
        <f>SUM(H59,H68,H100)</f>
        <v>13.932054025650389</v>
      </c>
      <c r="I118" s="8">
        <f>SUM(I59,I68,I100)</f>
        <v>13.932054025650389</v>
      </c>
      <c r="J118" s="8">
        <f>SUM(E118:I118)</f>
        <v>61.608241451232857</v>
      </c>
      <c r="K118" s="1"/>
    </row>
    <row r="119" spans="2:11" hidden="1">
      <c r="B119" s="6" t="s">
        <v>9</v>
      </c>
      <c r="C119" s="7"/>
      <c r="D119" s="38"/>
      <c r="E119" s="8" t="e">
        <f>SUM(E116:E118)</f>
        <v>#REF!</v>
      </c>
      <c r="F119" s="8" t="e">
        <f>SUM(F116:F118)</f>
        <v>#REF!</v>
      </c>
      <c r="G119" s="8" t="e">
        <f>SUM(G116:G118)</f>
        <v>#REF!</v>
      </c>
      <c r="H119" s="8" t="e">
        <f>SUM(H116:H118)</f>
        <v>#REF!</v>
      </c>
      <c r="I119" s="8" t="e">
        <f>SUM(I116:I118)</f>
        <v>#REF!</v>
      </c>
      <c r="J119" s="8" t="e">
        <f>SUM(E119:I119)</f>
        <v>#REF!</v>
      </c>
      <c r="K119" s="1"/>
    </row>
    <row r="120" spans="2:11" ht="15" hidden="1">
      <c r="B120" s="126" t="s">
        <v>117</v>
      </c>
      <c r="C120" s="126"/>
      <c r="D120" s="203"/>
      <c r="E120" s="126"/>
      <c r="F120" s="126"/>
      <c r="G120" s="126"/>
      <c r="H120" s="126"/>
      <c r="I120" s="126"/>
      <c r="J120" s="126"/>
      <c r="K120" s="1"/>
    </row>
    <row r="121" spans="2:11" hidden="1">
      <c r="B121" s="73" t="s">
        <v>118</v>
      </c>
      <c r="C121" s="7"/>
      <c r="D121" s="38"/>
      <c r="E121" s="8" t="e">
        <f>E116/3</f>
        <v>#REF!</v>
      </c>
      <c r="F121" s="8" t="e">
        <f>F116/3</f>
        <v>#REF!</v>
      </c>
      <c r="G121" s="8" t="e">
        <f>G116/3</f>
        <v>#REF!</v>
      </c>
      <c r="H121" s="8" t="e">
        <f>H116/3</f>
        <v>#REF!</v>
      </c>
      <c r="I121" s="8" t="e">
        <f>I116/3</f>
        <v>#REF!</v>
      </c>
      <c r="J121" s="8" t="e">
        <f>SUM(E121:I121)</f>
        <v>#REF!</v>
      </c>
      <c r="K121" s="69"/>
    </row>
    <row r="122" spans="2:11" hidden="1">
      <c r="B122" s="6" t="s">
        <v>119</v>
      </c>
      <c r="C122" s="7"/>
      <c r="D122" s="38"/>
      <c r="E122" s="7" t="e">
        <f>E117/5</f>
        <v>#REF!</v>
      </c>
      <c r="F122" s="7" t="e">
        <f>F117/5</f>
        <v>#REF!</v>
      </c>
      <c r="G122" s="7" t="e">
        <f>G117/5</f>
        <v>#REF!</v>
      </c>
      <c r="H122" s="7" t="e">
        <f>H117/5</f>
        <v>#REF!</v>
      </c>
      <c r="I122" s="7" t="e">
        <f>I117/5</f>
        <v>#REF!</v>
      </c>
      <c r="J122" s="8" t="e">
        <f>SUM(E122:I122)</f>
        <v>#REF!</v>
      </c>
      <c r="K122" s="1"/>
    </row>
    <row r="123" spans="2:11" hidden="1">
      <c r="B123" s="6" t="s">
        <v>120</v>
      </c>
      <c r="C123" s="7"/>
      <c r="D123" s="38"/>
      <c r="E123" s="8">
        <f>+E118</f>
        <v>16.875745113957809</v>
      </c>
      <c r="F123" s="8">
        <f>+F118</f>
        <v>10.397856807965541</v>
      </c>
      <c r="G123" s="8">
        <f>+G118</f>
        <v>6.470531478008728</v>
      </c>
      <c r="H123" s="8">
        <f>+H118</f>
        <v>13.932054025650389</v>
      </c>
      <c r="I123" s="8">
        <f>+I118</f>
        <v>13.932054025650389</v>
      </c>
      <c r="J123" s="8">
        <f>SUM(E123:I123)</f>
        <v>61.608241451232857</v>
      </c>
      <c r="K123" s="1"/>
    </row>
    <row r="124" spans="2:11" hidden="1">
      <c r="B124" s="6" t="s">
        <v>9</v>
      </c>
      <c r="C124" s="7"/>
      <c r="D124" s="38"/>
      <c r="E124" s="8" t="e">
        <f t="shared" ref="E124:J124" si="40">SUM(E121:E123)</f>
        <v>#REF!</v>
      </c>
      <c r="F124" s="8" t="e">
        <f t="shared" si="40"/>
        <v>#REF!</v>
      </c>
      <c r="G124" s="8" t="e">
        <f t="shared" si="40"/>
        <v>#REF!</v>
      </c>
      <c r="H124" s="8" t="e">
        <f t="shared" si="40"/>
        <v>#REF!</v>
      </c>
      <c r="I124" s="8" t="e">
        <f t="shared" si="40"/>
        <v>#REF!</v>
      </c>
      <c r="J124" s="8" t="e">
        <f t="shared" si="40"/>
        <v>#REF!</v>
      </c>
      <c r="K124" s="1"/>
    </row>
    <row r="125" spans="2:11" ht="15" hidden="1">
      <c r="B125" s="126" t="s">
        <v>121</v>
      </c>
      <c r="C125" s="126"/>
      <c r="D125" s="203"/>
      <c r="E125" s="126"/>
      <c r="F125" s="126"/>
      <c r="G125" s="126"/>
      <c r="H125" s="126"/>
      <c r="I125" s="126"/>
      <c r="J125" s="126"/>
      <c r="K125" s="1"/>
    </row>
    <row r="126" spans="2:11" hidden="1">
      <c r="B126" s="6" t="s">
        <v>122</v>
      </c>
      <c r="C126" s="7"/>
      <c r="D126" s="38"/>
      <c r="E126" s="8" t="e">
        <f t="shared" ref="E126:I128" si="41">E116-E121</f>
        <v>#REF!</v>
      </c>
      <c r="F126" s="8" t="e">
        <f t="shared" si="41"/>
        <v>#REF!</v>
      </c>
      <c r="G126" s="8" t="e">
        <f t="shared" si="41"/>
        <v>#REF!</v>
      </c>
      <c r="H126" s="8" t="e">
        <f t="shared" si="41"/>
        <v>#REF!</v>
      </c>
      <c r="I126" s="8" t="e">
        <f t="shared" si="41"/>
        <v>#REF!</v>
      </c>
      <c r="J126" s="8" t="e">
        <f>SUM(E126:I126)</f>
        <v>#REF!</v>
      </c>
      <c r="K126" s="1"/>
    </row>
    <row r="127" spans="2:11" hidden="1">
      <c r="B127" s="6" t="s">
        <v>123</v>
      </c>
      <c r="C127" s="7"/>
      <c r="D127" s="38"/>
      <c r="E127" s="8" t="e">
        <f t="shared" si="41"/>
        <v>#REF!</v>
      </c>
      <c r="F127" s="8" t="e">
        <f t="shared" si="41"/>
        <v>#REF!</v>
      </c>
      <c r="G127" s="8" t="e">
        <f t="shared" si="41"/>
        <v>#REF!</v>
      </c>
      <c r="H127" s="8" t="e">
        <f t="shared" si="41"/>
        <v>#REF!</v>
      </c>
      <c r="I127" s="8" t="e">
        <f t="shared" si="41"/>
        <v>#REF!</v>
      </c>
      <c r="J127" s="8" t="e">
        <f>SUM(E127:I127)</f>
        <v>#REF!</v>
      </c>
      <c r="K127" s="1"/>
    </row>
    <row r="128" spans="2:11" hidden="1">
      <c r="B128" s="6" t="s">
        <v>124</v>
      </c>
      <c r="C128" s="7"/>
      <c r="D128" s="38"/>
      <c r="E128" s="8">
        <f t="shared" si="41"/>
        <v>0</v>
      </c>
      <c r="F128" s="8">
        <f t="shared" si="41"/>
        <v>0</v>
      </c>
      <c r="G128" s="8">
        <f t="shared" si="41"/>
        <v>0</v>
      </c>
      <c r="H128" s="8">
        <f t="shared" si="41"/>
        <v>0</v>
      </c>
      <c r="I128" s="8">
        <f t="shared" si="41"/>
        <v>0</v>
      </c>
      <c r="J128" s="8">
        <f>SUM(E128:I128)</f>
        <v>0</v>
      </c>
      <c r="K128" s="1"/>
    </row>
    <row r="129" spans="2:11" hidden="1">
      <c r="B129" s="6" t="s">
        <v>9</v>
      </c>
      <c r="C129" s="7"/>
      <c r="D129" s="38"/>
      <c r="E129" s="74" t="e">
        <f t="shared" ref="E129:J129" si="42">SUM(E126:E128)</f>
        <v>#REF!</v>
      </c>
      <c r="F129" s="74" t="e">
        <f t="shared" si="42"/>
        <v>#REF!</v>
      </c>
      <c r="G129" s="74" t="e">
        <f t="shared" si="42"/>
        <v>#REF!</v>
      </c>
      <c r="H129" s="74" t="e">
        <f t="shared" si="42"/>
        <v>#REF!</v>
      </c>
      <c r="I129" s="74" t="e">
        <f t="shared" si="42"/>
        <v>#REF!</v>
      </c>
      <c r="J129" s="8" t="e">
        <f t="shared" si="42"/>
        <v>#REF!</v>
      </c>
      <c r="K129" s="1"/>
    </row>
    <row r="130" spans="2:11" hidden="1">
      <c r="B130" s="1"/>
      <c r="C130"/>
      <c r="D130" s="172"/>
      <c r="E130"/>
      <c r="F130"/>
      <c r="G130"/>
      <c r="H130"/>
      <c r="I130"/>
      <c r="J130"/>
      <c r="K130" s="1"/>
    </row>
    <row r="131" spans="2:11" hidden="1">
      <c r="B131" s="1" t="s">
        <v>130</v>
      </c>
      <c r="C131"/>
      <c r="D131" s="172"/>
      <c r="E131" s="2" t="e">
        <f>+E124*0.3</f>
        <v>#REF!</v>
      </c>
      <c r="F131" s="2" t="e">
        <f>+F124*0.3</f>
        <v>#REF!</v>
      </c>
      <c r="G131" s="2" t="e">
        <f>+G124*0.3</f>
        <v>#REF!</v>
      </c>
      <c r="H131" s="2" t="e">
        <f>+H124*0.3</f>
        <v>#REF!</v>
      </c>
      <c r="I131" s="2" t="e">
        <f>+I124*0.3</f>
        <v>#REF!</v>
      </c>
      <c r="J131" s="2" t="e">
        <f>SUM(E131:I131)</f>
        <v>#REF!</v>
      </c>
      <c r="K131" s="1"/>
    </row>
    <row r="132" spans="2:11" hidden="1">
      <c r="B132" s="1" t="s">
        <v>131</v>
      </c>
      <c r="C132"/>
      <c r="D132" s="172"/>
      <c r="E132" s="75" t="e">
        <f>+E119-E131</f>
        <v>#REF!</v>
      </c>
      <c r="F132" s="75" t="e">
        <f>+F119-F131</f>
        <v>#REF!</v>
      </c>
      <c r="G132" s="75" t="e">
        <f>+G119-G131</f>
        <v>#REF!</v>
      </c>
      <c r="H132" s="75" t="e">
        <f>+H119-H131</f>
        <v>#REF!</v>
      </c>
      <c r="I132" s="75" t="e">
        <f>+I119-I131</f>
        <v>#REF!</v>
      </c>
      <c r="J132" s="75" t="e">
        <f>SUM(E132:I132)</f>
        <v>#REF!</v>
      </c>
      <c r="K132" s="1"/>
    </row>
  </sheetData>
  <mergeCells count="2">
    <mergeCell ref="E3:J3"/>
    <mergeCell ref="E77:J77"/>
  </mergeCell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view="pageBreakPreview" zoomScale="130" zoomScaleNormal="110" zoomScaleSheetLayoutView="130" workbookViewId="0">
      <selection activeCell="C22" sqref="C22"/>
    </sheetView>
  </sheetViews>
  <sheetFormatPr defaultRowHeight="12.75"/>
  <cols>
    <col min="1" max="1" width="1.85546875" style="377" customWidth="1"/>
    <col min="2" max="2" width="3" style="384" bestFit="1" customWidth="1"/>
    <col min="3" max="3" width="117.140625" style="385" customWidth="1"/>
    <col min="4" max="4" width="9.140625" style="377"/>
    <col min="5" max="5" width="10.28515625" style="377" customWidth="1"/>
    <col min="6" max="16384" width="9.140625" style="377"/>
  </cols>
  <sheetData>
    <row r="2" spans="2:5" ht="23.25" customHeight="1">
      <c r="C2" s="492" t="s">
        <v>438</v>
      </c>
      <c r="D2" s="376"/>
      <c r="E2" s="376"/>
    </row>
    <row r="3" spans="2:5" ht="23.25">
      <c r="B3" s="498"/>
      <c r="C3" s="501" t="s">
        <v>406</v>
      </c>
      <c r="D3" s="376"/>
      <c r="E3" s="376"/>
    </row>
    <row r="5" spans="2:5">
      <c r="B5" s="616" t="s">
        <v>343</v>
      </c>
      <c r="C5" s="616"/>
    </row>
    <row r="6" spans="2:5">
      <c r="B6" s="484" t="s">
        <v>329</v>
      </c>
      <c r="C6" s="485" t="s">
        <v>326</v>
      </c>
    </row>
    <row r="7" spans="2:5" ht="38.25">
      <c r="B7" s="378">
        <v>1</v>
      </c>
      <c r="C7" s="375" t="s">
        <v>373</v>
      </c>
    </row>
    <row r="8" spans="2:5" ht="25.5">
      <c r="B8" s="378">
        <v>2</v>
      </c>
      <c r="C8" s="375" t="s">
        <v>396</v>
      </c>
    </row>
    <row r="9" spans="2:5">
      <c r="B9" s="378">
        <v>3</v>
      </c>
      <c r="C9" s="375" t="s">
        <v>360</v>
      </c>
    </row>
    <row r="10" spans="2:5" ht="25.5">
      <c r="B10" s="378">
        <v>4</v>
      </c>
      <c r="C10" s="375" t="s">
        <v>361</v>
      </c>
    </row>
    <row r="11" spans="2:5" ht="25.5">
      <c r="B11" s="378">
        <v>5</v>
      </c>
      <c r="C11" s="375" t="s">
        <v>366</v>
      </c>
    </row>
    <row r="12" spans="2:5" ht="25.5">
      <c r="B12" s="378">
        <v>6</v>
      </c>
      <c r="C12" s="375" t="s">
        <v>362</v>
      </c>
    </row>
    <row r="13" spans="2:5">
      <c r="B13" s="378">
        <v>7</v>
      </c>
      <c r="C13" s="375" t="s">
        <v>344</v>
      </c>
    </row>
    <row r="14" spans="2:5" ht="25.5">
      <c r="B14" s="378">
        <v>8</v>
      </c>
      <c r="C14" s="375" t="s">
        <v>363</v>
      </c>
    </row>
    <row r="15" spans="2:5" ht="25.5">
      <c r="B15" s="378">
        <v>9</v>
      </c>
      <c r="C15" s="375" t="s">
        <v>397</v>
      </c>
    </row>
    <row r="16" spans="2:5" ht="25.5">
      <c r="B16" s="378">
        <v>10</v>
      </c>
      <c r="C16" s="375" t="s">
        <v>364</v>
      </c>
    </row>
    <row r="17" spans="2:4" ht="25.5">
      <c r="B17" s="378">
        <v>11</v>
      </c>
      <c r="C17" s="379" t="s">
        <v>436</v>
      </c>
    </row>
    <row r="18" spans="2:4">
      <c r="B18" s="378">
        <v>12</v>
      </c>
      <c r="C18" s="379" t="s">
        <v>365</v>
      </c>
    </row>
    <row r="19" spans="2:4">
      <c r="B19" s="378">
        <v>13</v>
      </c>
      <c r="C19" s="379" t="s">
        <v>395</v>
      </c>
    </row>
    <row r="20" spans="2:4" ht="25.5">
      <c r="B20" s="378">
        <v>14</v>
      </c>
      <c r="C20" s="379" t="s">
        <v>437</v>
      </c>
    </row>
    <row r="21" spans="2:4">
      <c r="B21" s="486" t="s">
        <v>331</v>
      </c>
      <c r="C21" s="485" t="s">
        <v>391</v>
      </c>
      <c r="D21" s="380"/>
    </row>
    <row r="22" spans="2:4" ht="25.5">
      <c r="B22" s="381">
        <v>1</v>
      </c>
      <c r="C22" s="375" t="s">
        <v>366</v>
      </c>
      <c r="D22" s="380"/>
    </row>
    <row r="23" spans="2:4">
      <c r="B23" s="381">
        <v>2</v>
      </c>
      <c r="C23" s="375" t="s">
        <v>340</v>
      </c>
      <c r="D23" s="380"/>
    </row>
    <row r="24" spans="2:4">
      <c r="B24" s="378">
        <v>3</v>
      </c>
      <c r="C24" s="375" t="s">
        <v>332</v>
      </c>
      <c r="D24" s="380"/>
    </row>
    <row r="25" spans="2:4">
      <c r="B25" s="378">
        <v>4</v>
      </c>
      <c r="C25" s="375" t="s">
        <v>345</v>
      </c>
      <c r="D25" s="380"/>
    </row>
    <row r="26" spans="2:4">
      <c r="B26" s="486" t="s">
        <v>330</v>
      </c>
      <c r="C26" s="485" t="s">
        <v>404</v>
      </c>
    </row>
    <row r="27" spans="2:4" ht="38.25">
      <c r="B27" s="378">
        <v>1</v>
      </c>
      <c r="C27" s="382" t="s">
        <v>327</v>
      </c>
    </row>
    <row r="28" spans="2:4">
      <c r="B28" s="378">
        <v>2</v>
      </c>
      <c r="C28" s="382" t="s">
        <v>403</v>
      </c>
    </row>
    <row r="29" spans="2:4" ht="25.5">
      <c r="B29" s="378">
        <v>4</v>
      </c>
      <c r="C29" s="382" t="s">
        <v>405</v>
      </c>
    </row>
    <row r="30" spans="2:4">
      <c r="B30" s="378">
        <v>5</v>
      </c>
      <c r="C30" s="383" t="s">
        <v>346</v>
      </c>
    </row>
    <row r="31" spans="2:4" ht="38.25">
      <c r="B31" s="378">
        <v>7</v>
      </c>
      <c r="C31" s="375" t="s">
        <v>398</v>
      </c>
    </row>
  </sheetData>
  <sheetProtection selectLockedCells="1" selectUnlockedCells="1"/>
  <mergeCells count="1">
    <mergeCell ref="B5:C5"/>
  </mergeCells>
  <pageMargins left="0.70866141732283472" right="0.70866141732283472" top="0.74803149606299213" bottom="0.74803149606299213" header="0.31496062992125984" footer="0.31496062992125984"/>
  <pageSetup scale="61" orientation="portrait" errors="blank"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tabSelected="1" view="pageBreakPreview" zoomScale="112" zoomScaleNormal="85" zoomScaleSheetLayoutView="112" workbookViewId="0">
      <selection activeCell="F19" sqref="F19"/>
    </sheetView>
  </sheetViews>
  <sheetFormatPr defaultRowHeight="12.75"/>
  <cols>
    <col min="1" max="1" width="9.140625" style="352"/>
    <col min="2" max="2" width="2.5703125" style="353" bestFit="1" customWidth="1"/>
    <col min="3" max="3" width="64.7109375" style="352" bestFit="1" customWidth="1"/>
    <col min="4" max="6" width="6.85546875" style="352" bestFit="1" customWidth="1"/>
    <col min="7" max="8" width="6.85546875" style="352" customWidth="1"/>
    <col min="9" max="9" width="12.7109375" style="352" bestFit="1" customWidth="1"/>
    <col min="10" max="10" width="9.140625" style="352" bestFit="1" customWidth="1"/>
    <col min="11" max="11" width="31" style="353" bestFit="1" customWidth="1"/>
    <col min="12" max="16384" width="9.140625" style="352"/>
  </cols>
  <sheetData>
    <row r="1" spans="2:11" ht="41.25" customHeight="1">
      <c r="C1" s="618" t="s">
        <v>402</v>
      </c>
      <c r="D1" s="618"/>
      <c r="E1" s="618"/>
      <c r="F1" s="618"/>
      <c r="G1" s="618"/>
      <c r="H1" s="618"/>
      <c r="I1" s="618"/>
      <c r="J1" s="618"/>
      <c r="K1" s="618"/>
    </row>
    <row r="2" spans="2:11">
      <c r="B2" s="617" t="s">
        <v>357</v>
      </c>
      <c r="C2" s="617"/>
      <c r="D2" s="617"/>
      <c r="E2" s="617"/>
      <c r="F2" s="617"/>
      <c r="G2" s="617"/>
      <c r="H2" s="617"/>
      <c r="I2" s="617"/>
      <c r="J2" s="617"/>
      <c r="K2" s="617"/>
    </row>
    <row r="3" spans="2:11" ht="13.5" thickBot="1"/>
    <row r="4" spans="2:11">
      <c r="B4" s="354"/>
      <c r="C4" s="355" t="s">
        <v>325</v>
      </c>
      <c r="D4" s="356" t="s">
        <v>2</v>
      </c>
      <c r="E4" s="356" t="s">
        <v>3</v>
      </c>
      <c r="F4" s="356" t="s">
        <v>4</v>
      </c>
      <c r="G4" s="356" t="s">
        <v>64</v>
      </c>
      <c r="H4" s="356" t="s">
        <v>65</v>
      </c>
      <c r="I4" s="356" t="s">
        <v>333</v>
      </c>
      <c r="J4" s="356" t="s">
        <v>413</v>
      </c>
      <c r="K4" s="357" t="s">
        <v>414</v>
      </c>
    </row>
    <row r="5" spans="2:11">
      <c r="B5" s="358"/>
      <c r="C5" s="359"/>
      <c r="D5" s="360"/>
      <c r="E5" s="360"/>
      <c r="F5" s="360"/>
      <c r="G5" s="360"/>
      <c r="H5" s="360"/>
      <c r="I5" s="360"/>
      <c r="J5" s="360"/>
      <c r="K5" s="361"/>
    </row>
    <row r="6" spans="2:11">
      <c r="B6" s="358" t="s">
        <v>321</v>
      </c>
      <c r="C6" s="359" t="s">
        <v>407</v>
      </c>
      <c r="D6" s="360"/>
      <c r="E6" s="360"/>
      <c r="F6" s="360"/>
      <c r="G6" s="360"/>
      <c r="H6" s="360"/>
      <c r="I6" s="360"/>
      <c r="J6" s="360"/>
      <c r="K6" s="362"/>
    </row>
    <row r="7" spans="2:11">
      <c r="B7" s="358"/>
      <c r="C7" s="359"/>
      <c r="D7" s="360"/>
      <c r="E7" s="360"/>
      <c r="F7" s="360"/>
      <c r="G7" s="360"/>
      <c r="H7" s="360"/>
      <c r="I7" s="360"/>
      <c r="J7" s="360"/>
      <c r="K7" s="361"/>
    </row>
    <row r="8" spans="2:11">
      <c r="B8" s="358" t="s">
        <v>322</v>
      </c>
      <c r="C8" s="359" t="s">
        <v>320</v>
      </c>
      <c r="D8" s="388"/>
      <c r="E8" s="388"/>
      <c r="F8" s="388"/>
      <c r="G8" s="388"/>
      <c r="H8" s="388"/>
      <c r="I8" s="388"/>
      <c r="J8" s="388"/>
      <c r="K8" s="362"/>
    </row>
    <row r="9" spans="2:11">
      <c r="B9" s="358"/>
      <c r="C9" s="359"/>
      <c r="D9" s="360"/>
      <c r="E9" s="360"/>
      <c r="F9" s="360"/>
      <c r="G9" s="360"/>
      <c r="H9" s="360"/>
      <c r="I9" s="360"/>
      <c r="J9" s="360"/>
      <c r="K9" s="361"/>
    </row>
    <row r="10" spans="2:11">
      <c r="B10" s="358" t="s">
        <v>323</v>
      </c>
      <c r="C10" s="359" t="s">
        <v>389</v>
      </c>
      <c r="D10" s="360"/>
      <c r="E10" s="360"/>
      <c r="F10" s="360"/>
      <c r="G10" s="360"/>
      <c r="H10" s="360"/>
      <c r="I10" s="360"/>
      <c r="J10" s="360"/>
      <c r="K10" s="362"/>
    </row>
    <row r="11" spans="2:11">
      <c r="B11" s="358"/>
      <c r="C11" s="359"/>
      <c r="D11" s="360"/>
      <c r="E11" s="360"/>
      <c r="F11" s="360"/>
      <c r="G11" s="360"/>
      <c r="H11" s="360"/>
      <c r="I11" s="360"/>
      <c r="J11" s="360"/>
      <c r="K11" s="361"/>
    </row>
    <row r="12" spans="2:11">
      <c r="B12" s="363" t="s">
        <v>324</v>
      </c>
      <c r="C12" s="364" t="s">
        <v>415</v>
      </c>
      <c r="D12" s="365"/>
      <c r="E12" s="365"/>
      <c r="F12" s="365"/>
      <c r="G12" s="365"/>
      <c r="H12" s="365"/>
      <c r="I12" s="365"/>
      <c r="J12" s="365"/>
      <c r="K12" s="366"/>
    </row>
    <row r="13" spans="2:11">
      <c r="B13" s="363"/>
      <c r="C13" s="364"/>
      <c r="D13" s="365"/>
      <c r="E13" s="365"/>
      <c r="F13" s="365"/>
      <c r="G13" s="365"/>
      <c r="H13" s="365"/>
      <c r="I13" s="365"/>
      <c r="J13" s="365"/>
      <c r="K13" s="366"/>
    </row>
    <row r="14" spans="2:11">
      <c r="B14" s="363" t="s">
        <v>416</v>
      </c>
      <c r="C14" s="364" t="s">
        <v>374</v>
      </c>
      <c r="D14" s="365"/>
      <c r="E14" s="365"/>
      <c r="F14" s="365"/>
      <c r="G14" s="365"/>
      <c r="H14" s="365"/>
      <c r="I14" s="365"/>
      <c r="J14" s="365"/>
      <c r="K14" s="366"/>
    </row>
    <row r="15" spans="2:11">
      <c r="B15" s="363"/>
      <c r="C15" s="364"/>
      <c r="D15" s="365"/>
      <c r="E15" s="365"/>
      <c r="F15" s="365"/>
      <c r="G15" s="365"/>
      <c r="H15" s="365"/>
      <c r="I15" s="365"/>
      <c r="J15" s="365"/>
      <c r="K15" s="366"/>
    </row>
    <row r="16" spans="2:11" ht="16.5" thickBot="1">
      <c r="B16" s="367"/>
      <c r="C16" s="373" t="s">
        <v>375</v>
      </c>
      <c r="D16" s="499">
        <f xml:space="preserve"> SUM(D6, D8, D10, D12, D14)</f>
        <v>0</v>
      </c>
      <c r="E16" s="499">
        <f t="shared" ref="E16:K16" si="0" xml:space="preserve"> SUM(E6, E8, E10, E12, E14)</f>
        <v>0</v>
      </c>
      <c r="F16" s="499">
        <f t="shared" si="0"/>
        <v>0</v>
      </c>
      <c r="G16" s="499">
        <f t="shared" si="0"/>
        <v>0</v>
      </c>
      <c r="H16" s="499">
        <f t="shared" si="0"/>
        <v>0</v>
      </c>
      <c r="I16" s="499">
        <f t="shared" si="0"/>
        <v>0</v>
      </c>
      <c r="J16" s="499">
        <f t="shared" si="0"/>
        <v>0</v>
      </c>
      <c r="K16" s="499">
        <f t="shared" si="0"/>
        <v>0</v>
      </c>
    </row>
    <row r="18" spans="3:3">
      <c r="C18" s="352" t="s">
        <v>451</v>
      </c>
    </row>
    <row r="19" spans="3:3">
      <c r="C19" s="352" t="s">
        <v>452</v>
      </c>
    </row>
    <row r="20" spans="3:3">
      <c r="C20" s="352" t="s">
        <v>453</v>
      </c>
    </row>
  </sheetData>
  <mergeCells count="2">
    <mergeCell ref="B2:K2"/>
    <mergeCell ref="C1:K1"/>
  </mergeCells>
  <pageMargins left="0.70866141732283472" right="0.70866141732283472" top="0.74803149606299213" bottom="0.74803149606299213" header="0.31496062992125984" footer="0.31496062992125984"/>
  <pageSetup scale="47" orientation="portrait"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3"/>
  <sheetViews>
    <sheetView showGridLines="0" view="pageBreakPreview" topLeftCell="A16" zoomScale="90" zoomScaleNormal="85" zoomScaleSheetLayoutView="90" zoomScalePageLayoutView="55" workbookViewId="0">
      <selection activeCell="A17" sqref="A17"/>
    </sheetView>
  </sheetViews>
  <sheetFormatPr defaultRowHeight="14.25"/>
  <cols>
    <col min="1" max="1" width="3.42578125" style="513" customWidth="1"/>
    <col min="2" max="2" width="35.140625" style="513" customWidth="1"/>
    <col min="3" max="3" width="31" style="513" customWidth="1"/>
    <col min="4" max="4" width="24.5703125" style="513" customWidth="1"/>
    <col min="5" max="5" width="15" style="513" bestFit="1" customWidth="1"/>
    <col min="6" max="6" width="5.7109375" style="513" customWidth="1"/>
    <col min="7" max="7" width="7" style="513" bestFit="1" customWidth="1"/>
    <col min="8" max="9" width="5.7109375" style="513" customWidth="1"/>
    <col min="10" max="10" width="6.140625" style="513" bestFit="1" customWidth="1"/>
    <col min="11" max="12" width="5.7109375" style="513" customWidth="1"/>
    <col min="13" max="13" width="6.140625" style="513" bestFit="1" customWidth="1"/>
    <col min="14" max="15" width="5.7109375" style="513" customWidth="1"/>
    <col min="16" max="16" width="6.140625" style="513" bestFit="1" customWidth="1"/>
    <col min="17" max="18" width="5.7109375" style="513" customWidth="1"/>
    <col min="19" max="19" width="6.140625" style="513" bestFit="1" customWidth="1"/>
    <col min="20" max="20" width="14.7109375" style="513" bestFit="1" customWidth="1"/>
    <col min="21" max="21" width="13.5703125" style="513" customWidth="1"/>
    <col min="22" max="22" width="17" style="513" customWidth="1"/>
    <col min="23" max="23" width="24.5703125" style="513" customWidth="1"/>
    <col min="24" max="24" width="14.7109375" style="513" bestFit="1" customWidth="1"/>
    <col min="25" max="270" width="9.140625" style="513"/>
    <col min="271" max="271" width="73.7109375" style="513" bestFit="1" customWidth="1"/>
    <col min="272" max="272" width="30.7109375" style="513" customWidth="1"/>
    <col min="273" max="273" width="18.5703125" style="513" customWidth="1"/>
    <col min="274" max="274" width="18" style="513" customWidth="1"/>
    <col min="275" max="275" width="18.140625" style="513" customWidth="1"/>
    <col min="276" max="276" width="22.140625" style="513" customWidth="1"/>
    <col min="277" max="277" width="13.5703125" style="513" customWidth="1"/>
    <col min="278" max="278" width="17" style="513" customWidth="1"/>
    <col min="279" max="279" width="24.5703125" style="513" customWidth="1"/>
    <col min="280" max="526" width="9.140625" style="513"/>
    <col min="527" max="527" width="73.7109375" style="513" bestFit="1" customWidth="1"/>
    <col min="528" max="528" width="30.7109375" style="513" customWidth="1"/>
    <col min="529" max="529" width="18.5703125" style="513" customWidth="1"/>
    <col min="530" max="530" width="18" style="513" customWidth="1"/>
    <col min="531" max="531" width="18.140625" style="513" customWidth="1"/>
    <col min="532" max="532" width="22.140625" style="513" customWidth="1"/>
    <col min="533" max="533" width="13.5703125" style="513" customWidth="1"/>
    <col min="534" max="534" width="17" style="513" customWidth="1"/>
    <col min="535" max="535" width="24.5703125" style="513" customWidth="1"/>
    <col min="536" max="782" width="9.140625" style="513"/>
    <col min="783" max="783" width="73.7109375" style="513" bestFit="1" customWidth="1"/>
    <col min="784" max="784" width="30.7109375" style="513" customWidth="1"/>
    <col min="785" max="785" width="18.5703125" style="513" customWidth="1"/>
    <col min="786" max="786" width="18" style="513" customWidth="1"/>
    <col min="787" max="787" width="18.140625" style="513" customWidth="1"/>
    <col min="788" max="788" width="22.140625" style="513" customWidth="1"/>
    <col min="789" max="789" width="13.5703125" style="513" customWidth="1"/>
    <col min="790" max="790" width="17" style="513" customWidth="1"/>
    <col min="791" max="791" width="24.5703125" style="513" customWidth="1"/>
    <col min="792" max="1038" width="9.140625" style="513"/>
    <col min="1039" max="1039" width="73.7109375" style="513" bestFit="1" customWidth="1"/>
    <col min="1040" max="1040" width="30.7109375" style="513" customWidth="1"/>
    <col min="1041" max="1041" width="18.5703125" style="513" customWidth="1"/>
    <col min="1042" max="1042" width="18" style="513" customWidth="1"/>
    <col min="1043" max="1043" width="18.140625" style="513" customWidth="1"/>
    <col min="1044" max="1044" width="22.140625" style="513" customWidth="1"/>
    <col min="1045" max="1045" width="13.5703125" style="513" customWidth="1"/>
    <col min="1046" max="1046" width="17" style="513" customWidth="1"/>
    <col min="1047" max="1047" width="24.5703125" style="513" customWidth="1"/>
    <col min="1048" max="1294" width="9.140625" style="513"/>
    <col min="1295" max="1295" width="73.7109375" style="513" bestFit="1" customWidth="1"/>
    <col min="1296" max="1296" width="30.7109375" style="513" customWidth="1"/>
    <col min="1297" max="1297" width="18.5703125" style="513" customWidth="1"/>
    <col min="1298" max="1298" width="18" style="513" customWidth="1"/>
    <col min="1299" max="1299" width="18.140625" style="513" customWidth="1"/>
    <col min="1300" max="1300" width="22.140625" style="513" customWidth="1"/>
    <col min="1301" max="1301" width="13.5703125" style="513" customWidth="1"/>
    <col min="1302" max="1302" width="17" style="513" customWidth="1"/>
    <col min="1303" max="1303" width="24.5703125" style="513" customWidth="1"/>
    <col min="1304" max="1550" width="9.140625" style="513"/>
    <col min="1551" max="1551" width="73.7109375" style="513" bestFit="1" customWidth="1"/>
    <col min="1552" max="1552" width="30.7109375" style="513" customWidth="1"/>
    <col min="1553" max="1553" width="18.5703125" style="513" customWidth="1"/>
    <col min="1554" max="1554" width="18" style="513" customWidth="1"/>
    <col min="1555" max="1555" width="18.140625" style="513" customWidth="1"/>
    <col min="1556" max="1556" width="22.140625" style="513" customWidth="1"/>
    <col min="1557" max="1557" width="13.5703125" style="513" customWidth="1"/>
    <col min="1558" max="1558" width="17" style="513" customWidth="1"/>
    <col min="1559" max="1559" width="24.5703125" style="513" customWidth="1"/>
    <col min="1560" max="1806" width="9.140625" style="513"/>
    <col min="1807" max="1807" width="73.7109375" style="513" bestFit="1" customWidth="1"/>
    <col min="1808" max="1808" width="30.7109375" style="513" customWidth="1"/>
    <col min="1809" max="1809" width="18.5703125" style="513" customWidth="1"/>
    <col min="1810" max="1810" width="18" style="513" customWidth="1"/>
    <col min="1811" max="1811" width="18.140625" style="513" customWidth="1"/>
    <col min="1812" max="1812" width="22.140625" style="513" customWidth="1"/>
    <col min="1813" max="1813" width="13.5703125" style="513" customWidth="1"/>
    <col min="1814" max="1814" width="17" style="513" customWidth="1"/>
    <col min="1815" max="1815" width="24.5703125" style="513" customWidth="1"/>
    <col min="1816" max="2062" width="9.140625" style="513"/>
    <col min="2063" max="2063" width="73.7109375" style="513" bestFit="1" customWidth="1"/>
    <col min="2064" max="2064" width="30.7109375" style="513" customWidth="1"/>
    <col min="2065" max="2065" width="18.5703125" style="513" customWidth="1"/>
    <col min="2066" max="2066" width="18" style="513" customWidth="1"/>
    <col min="2067" max="2067" width="18.140625" style="513" customWidth="1"/>
    <col min="2068" max="2068" width="22.140625" style="513" customWidth="1"/>
    <col min="2069" max="2069" width="13.5703125" style="513" customWidth="1"/>
    <col min="2070" max="2070" width="17" style="513" customWidth="1"/>
    <col min="2071" max="2071" width="24.5703125" style="513" customWidth="1"/>
    <col min="2072" max="2318" width="9.140625" style="513"/>
    <col min="2319" max="2319" width="73.7109375" style="513" bestFit="1" customWidth="1"/>
    <col min="2320" max="2320" width="30.7109375" style="513" customWidth="1"/>
    <col min="2321" max="2321" width="18.5703125" style="513" customWidth="1"/>
    <col min="2322" max="2322" width="18" style="513" customWidth="1"/>
    <col min="2323" max="2323" width="18.140625" style="513" customWidth="1"/>
    <col min="2324" max="2324" width="22.140625" style="513" customWidth="1"/>
    <col min="2325" max="2325" width="13.5703125" style="513" customWidth="1"/>
    <col min="2326" max="2326" width="17" style="513" customWidth="1"/>
    <col min="2327" max="2327" width="24.5703125" style="513" customWidth="1"/>
    <col min="2328" max="2574" width="9.140625" style="513"/>
    <col min="2575" max="2575" width="73.7109375" style="513" bestFit="1" customWidth="1"/>
    <col min="2576" max="2576" width="30.7109375" style="513" customWidth="1"/>
    <col min="2577" max="2577" width="18.5703125" style="513" customWidth="1"/>
    <col min="2578" max="2578" width="18" style="513" customWidth="1"/>
    <col min="2579" max="2579" width="18.140625" style="513" customWidth="1"/>
    <col min="2580" max="2580" width="22.140625" style="513" customWidth="1"/>
    <col min="2581" max="2581" width="13.5703125" style="513" customWidth="1"/>
    <col min="2582" max="2582" width="17" style="513" customWidth="1"/>
    <col min="2583" max="2583" width="24.5703125" style="513" customWidth="1"/>
    <col min="2584" max="2830" width="9.140625" style="513"/>
    <col min="2831" max="2831" width="73.7109375" style="513" bestFit="1" customWidth="1"/>
    <col min="2832" max="2832" width="30.7109375" style="513" customWidth="1"/>
    <col min="2833" max="2833" width="18.5703125" style="513" customWidth="1"/>
    <col min="2834" max="2834" width="18" style="513" customWidth="1"/>
    <col min="2835" max="2835" width="18.140625" style="513" customWidth="1"/>
    <col min="2836" max="2836" width="22.140625" style="513" customWidth="1"/>
    <col min="2837" max="2837" width="13.5703125" style="513" customWidth="1"/>
    <col min="2838" max="2838" width="17" style="513" customWidth="1"/>
    <col min="2839" max="2839" width="24.5703125" style="513" customWidth="1"/>
    <col min="2840" max="3086" width="9.140625" style="513"/>
    <col min="3087" max="3087" width="73.7109375" style="513" bestFit="1" customWidth="1"/>
    <col min="3088" max="3088" width="30.7109375" style="513" customWidth="1"/>
    <col min="3089" max="3089" width="18.5703125" style="513" customWidth="1"/>
    <col min="3090" max="3090" width="18" style="513" customWidth="1"/>
    <col min="3091" max="3091" width="18.140625" style="513" customWidth="1"/>
    <col min="3092" max="3092" width="22.140625" style="513" customWidth="1"/>
    <col min="3093" max="3093" width="13.5703125" style="513" customWidth="1"/>
    <col min="3094" max="3094" width="17" style="513" customWidth="1"/>
    <col min="3095" max="3095" width="24.5703125" style="513" customWidth="1"/>
    <col min="3096" max="3342" width="9.140625" style="513"/>
    <col min="3343" max="3343" width="73.7109375" style="513" bestFit="1" customWidth="1"/>
    <col min="3344" max="3344" width="30.7109375" style="513" customWidth="1"/>
    <col min="3345" max="3345" width="18.5703125" style="513" customWidth="1"/>
    <col min="3346" max="3346" width="18" style="513" customWidth="1"/>
    <col min="3347" max="3347" width="18.140625" style="513" customWidth="1"/>
    <col min="3348" max="3348" width="22.140625" style="513" customWidth="1"/>
    <col min="3349" max="3349" width="13.5703125" style="513" customWidth="1"/>
    <col min="3350" max="3350" width="17" style="513" customWidth="1"/>
    <col min="3351" max="3351" width="24.5703125" style="513" customWidth="1"/>
    <col min="3352" max="3598" width="9.140625" style="513"/>
    <col min="3599" max="3599" width="73.7109375" style="513" bestFit="1" customWidth="1"/>
    <col min="3600" max="3600" width="30.7109375" style="513" customWidth="1"/>
    <col min="3601" max="3601" width="18.5703125" style="513" customWidth="1"/>
    <col min="3602" max="3602" width="18" style="513" customWidth="1"/>
    <col min="3603" max="3603" width="18.140625" style="513" customWidth="1"/>
    <col min="3604" max="3604" width="22.140625" style="513" customWidth="1"/>
    <col min="3605" max="3605" width="13.5703125" style="513" customWidth="1"/>
    <col min="3606" max="3606" width="17" style="513" customWidth="1"/>
    <col min="3607" max="3607" width="24.5703125" style="513" customWidth="1"/>
    <col min="3608" max="3854" width="9.140625" style="513"/>
    <col min="3855" max="3855" width="73.7109375" style="513" bestFit="1" customWidth="1"/>
    <col min="3856" max="3856" width="30.7109375" style="513" customWidth="1"/>
    <col min="3857" max="3857" width="18.5703125" style="513" customWidth="1"/>
    <col min="3858" max="3858" width="18" style="513" customWidth="1"/>
    <col min="3859" max="3859" width="18.140625" style="513" customWidth="1"/>
    <col min="3860" max="3860" width="22.140625" style="513" customWidth="1"/>
    <col min="3861" max="3861" width="13.5703125" style="513" customWidth="1"/>
    <col min="3862" max="3862" width="17" style="513" customWidth="1"/>
    <col min="3863" max="3863" width="24.5703125" style="513" customWidth="1"/>
    <col min="3864" max="4110" width="9.140625" style="513"/>
    <col min="4111" max="4111" width="73.7109375" style="513" bestFit="1" customWidth="1"/>
    <col min="4112" max="4112" width="30.7109375" style="513" customWidth="1"/>
    <col min="4113" max="4113" width="18.5703125" style="513" customWidth="1"/>
    <col min="4114" max="4114" width="18" style="513" customWidth="1"/>
    <col min="4115" max="4115" width="18.140625" style="513" customWidth="1"/>
    <col min="4116" max="4116" width="22.140625" style="513" customWidth="1"/>
    <col min="4117" max="4117" width="13.5703125" style="513" customWidth="1"/>
    <col min="4118" max="4118" width="17" style="513" customWidth="1"/>
    <col min="4119" max="4119" width="24.5703125" style="513" customWidth="1"/>
    <col min="4120" max="4366" width="9.140625" style="513"/>
    <col min="4367" max="4367" width="73.7109375" style="513" bestFit="1" customWidth="1"/>
    <col min="4368" max="4368" width="30.7109375" style="513" customWidth="1"/>
    <col min="4369" max="4369" width="18.5703125" style="513" customWidth="1"/>
    <col min="4370" max="4370" width="18" style="513" customWidth="1"/>
    <col min="4371" max="4371" width="18.140625" style="513" customWidth="1"/>
    <col min="4372" max="4372" width="22.140625" style="513" customWidth="1"/>
    <col min="4373" max="4373" width="13.5703125" style="513" customWidth="1"/>
    <col min="4374" max="4374" width="17" style="513" customWidth="1"/>
    <col min="4375" max="4375" width="24.5703125" style="513" customWidth="1"/>
    <col min="4376" max="4622" width="9.140625" style="513"/>
    <col min="4623" max="4623" width="73.7109375" style="513" bestFit="1" customWidth="1"/>
    <col min="4624" max="4624" width="30.7109375" style="513" customWidth="1"/>
    <col min="4625" max="4625" width="18.5703125" style="513" customWidth="1"/>
    <col min="4626" max="4626" width="18" style="513" customWidth="1"/>
    <col min="4627" max="4627" width="18.140625" style="513" customWidth="1"/>
    <col min="4628" max="4628" width="22.140625" style="513" customWidth="1"/>
    <col min="4629" max="4629" width="13.5703125" style="513" customWidth="1"/>
    <col min="4630" max="4630" width="17" style="513" customWidth="1"/>
    <col min="4631" max="4631" width="24.5703125" style="513" customWidth="1"/>
    <col min="4632" max="4878" width="9.140625" style="513"/>
    <col min="4879" max="4879" width="73.7109375" style="513" bestFit="1" customWidth="1"/>
    <col min="4880" max="4880" width="30.7109375" style="513" customWidth="1"/>
    <col min="4881" max="4881" width="18.5703125" style="513" customWidth="1"/>
    <col min="4882" max="4882" width="18" style="513" customWidth="1"/>
    <col min="4883" max="4883" width="18.140625" style="513" customWidth="1"/>
    <col min="4884" max="4884" width="22.140625" style="513" customWidth="1"/>
    <col min="4885" max="4885" width="13.5703125" style="513" customWidth="1"/>
    <col min="4886" max="4886" width="17" style="513" customWidth="1"/>
    <col min="4887" max="4887" width="24.5703125" style="513" customWidth="1"/>
    <col min="4888" max="5134" width="9.140625" style="513"/>
    <col min="5135" max="5135" width="73.7109375" style="513" bestFit="1" customWidth="1"/>
    <col min="5136" max="5136" width="30.7109375" style="513" customWidth="1"/>
    <col min="5137" max="5137" width="18.5703125" style="513" customWidth="1"/>
    <col min="5138" max="5138" width="18" style="513" customWidth="1"/>
    <col min="5139" max="5139" width="18.140625" style="513" customWidth="1"/>
    <col min="5140" max="5140" width="22.140625" style="513" customWidth="1"/>
    <col min="5141" max="5141" width="13.5703125" style="513" customWidth="1"/>
    <col min="5142" max="5142" width="17" style="513" customWidth="1"/>
    <col min="5143" max="5143" width="24.5703125" style="513" customWidth="1"/>
    <col min="5144" max="5390" width="9.140625" style="513"/>
    <col min="5391" max="5391" width="73.7109375" style="513" bestFit="1" customWidth="1"/>
    <col min="5392" max="5392" width="30.7109375" style="513" customWidth="1"/>
    <col min="5393" max="5393" width="18.5703125" style="513" customWidth="1"/>
    <col min="5394" max="5394" width="18" style="513" customWidth="1"/>
    <col min="5395" max="5395" width="18.140625" style="513" customWidth="1"/>
    <col min="5396" max="5396" width="22.140625" style="513" customWidth="1"/>
    <col min="5397" max="5397" width="13.5703125" style="513" customWidth="1"/>
    <col min="5398" max="5398" width="17" style="513" customWidth="1"/>
    <col min="5399" max="5399" width="24.5703125" style="513" customWidth="1"/>
    <col min="5400" max="5646" width="9.140625" style="513"/>
    <col min="5647" max="5647" width="73.7109375" style="513" bestFit="1" customWidth="1"/>
    <col min="5648" max="5648" width="30.7109375" style="513" customWidth="1"/>
    <col min="5649" max="5649" width="18.5703125" style="513" customWidth="1"/>
    <col min="5650" max="5650" width="18" style="513" customWidth="1"/>
    <col min="5651" max="5651" width="18.140625" style="513" customWidth="1"/>
    <col min="5652" max="5652" width="22.140625" style="513" customWidth="1"/>
    <col min="5653" max="5653" width="13.5703125" style="513" customWidth="1"/>
    <col min="5654" max="5654" width="17" style="513" customWidth="1"/>
    <col min="5655" max="5655" width="24.5703125" style="513" customWidth="1"/>
    <col min="5656" max="5902" width="9.140625" style="513"/>
    <col min="5903" max="5903" width="73.7109375" style="513" bestFit="1" customWidth="1"/>
    <col min="5904" max="5904" width="30.7109375" style="513" customWidth="1"/>
    <col min="5905" max="5905" width="18.5703125" style="513" customWidth="1"/>
    <col min="5906" max="5906" width="18" style="513" customWidth="1"/>
    <col min="5907" max="5907" width="18.140625" style="513" customWidth="1"/>
    <col min="5908" max="5908" width="22.140625" style="513" customWidth="1"/>
    <col min="5909" max="5909" width="13.5703125" style="513" customWidth="1"/>
    <col min="5910" max="5910" width="17" style="513" customWidth="1"/>
    <col min="5911" max="5911" width="24.5703125" style="513" customWidth="1"/>
    <col min="5912" max="6158" width="9.140625" style="513"/>
    <col min="6159" max="6159" width="73.7109375" style="513" bestFit="1" customWidth="1"/>
    <col min="6160" max="6160" width="30.7109375" style="513" customWidth="1"/>
    <col min="6161" max="6161" width="18.5703125" style="513" customWidth="1"/>
    <col min="6162" max="6162" width="18" style="513" customWidth="1"/>
    <col min="6163" max="6163" width="18.140625" style="513" customWidth="1"/>
    <col min="6164" max="6164" width="22.140625" style="513" customWidth="1"/>
    <col min="6165" max="6165" width="13.5703125" style="513" customWidth="1"/>
    <col min="6166" max="6166" width="17" style="513" customWidth="1"/>
    <col min="6167" max="6167" width="24.5703125" style="513" customWidth="1"/>
    <col min="6168" max="6414" width="9.140625" style="513"/>
    <col min="6415" max="6415" width="73.7109375" style="513" bestFit="1" customWidth="1"/>
    <col min="6416" max="6416" width="30.7109375" style="513" customWidth="1"/>
    <col min="6417" max="6417" width="18.5703125" style="513" customWidth="1"/>
    <col min="6418" max="6418" width="18" style="513" customWidth="1"/>
    <col min="6419" max="6419" width="18.140625" style="513" customWidth="1"/>
    <col min="6420" max="6420" width="22.140625" style="513" customWidth="1"/>
    <col min="6421" max="6421" width="13.5703125" style="513" customWidth="1"/>
    <col min="6422" max="6422" width="17" style="513" customWidth="1"/>
    <col min="6423" max="6423" width="24.5703125" style="513" customWidth="1"/>
    <col min="6424" max="6670" width="9.140625" style="513"/>
    <col min="6671" max="6671" width="73.7109375" style="513" bestFit="1" customWidth="1"/>
    <col min="6672" max="6672" width="30.7109375" style="513" customWidth="1"/>
    <col min="6673" max="6673" width="18.5703125" style="513" customWidth="1"/>
    <col min="6674" max="6674" width="18" style="513" customWidth="1"/>
    <col min="6675" max="6675" width="18.140625" style="513" customWidth="1"/>
    <col min="6676" max="6676" width="22.140625" style="513" customWidth="1"/>
    <col min="6677" max="6677" width="13.5703125" style="513" customWidth="1"/>
    <col min="6678" max="6678" width="17" style="513" customWidth="1"/>
    <col min="6679" max="6679" width="24.5703125" style="513" customWidth="1"/>
    <col min="6680" max="6926" width="9.140625" style="513"/>
    <col min="6927" max="6927" width="73.7109375" style="513" bestFit="1" customWidth="1"/>
    <col min="6928" max="6928" width="30.7109375" style="513" customWidth="1"/>
    <col min="6929" max="6929" width="18.5703125" style="513" customWidth="1"/>
    <col min="6930" max="6930" width="18" style="513" customWidth="1"/>
    <col min="6931" max="6931" width="18.140625" style="513" customWidth="1"/>
    <col min="6932" max="6932" width="22.140625" style="513" customWidth="1"/>
    <col min="6933" max="6933" width="13.5703125" style="513" customWidth="1"/>
    <col min="6934" max="6934" width="17" style="513" customWidth="1"/>
    <col min="6935" max="6935" width="24.5703125" style="513" customWidth="1"/>
    <col min="6936" max="7182" width="9.140625" style="513"/>
    <col min="7183" max="7183" width="73.7109375" style="513" bestFit="1" customWidth="1"/>
    <col min="7184" max="7184" width="30.7109375" style="513" customWidth="1"/>
    <col min="7185" max="7185" width="18.5703125" style="513" customWidth="1"/>
    <col min="7186" max="7186" width="18" style="513" customWidth="1"/>
    <col min="7187" max="7187" width="18.140625" style="513" customWidth="1"/>
    <col min="7188" max="7188" width="22.140625" style="513" customWidth="1"/>
    <col min="7189" max="7189" width="13.5703125" style="513" customWidth="1"/>
    <col min="7190" max="7190" width="17" style="513" customWidth="1"/>
    <col min="7191" max="7191" width="24.5703125" style="513" customWidth="1"/>
    <col min="7192" max="7438" width="9.140625" style="513"/>
    <col min="7439" max="7439" width="73.7109375" style="513" bestFit="1" customWidth="1"/>
    <col min="7440" max="7440" width="30.7109375" style="513" customWidth="1"/>
    <col min="7441" max="7441" width="18.5703125" style="513" customWidth="1"/>
    <col min="7442" max="7442" width="18" style="513" customWidth="1"/>
    <col min="7443" max="7443" width="18.140625" style="513" customWidth="1"/>
    <col min="7444" max="7444" width="22.140625" style="513" customWidth="1"/>
    <col min="7445" max="7445" width="13.5703125" style="513" customWidth="1"/>
    <col min="7446" max="7446" width="17" style="513" customWidth="1"/>
    <col min="7447" max="7447" width="24.5703125" style="513" customWidth="1"/>
    <col min="7448" max="7694" width="9.140625" style="513"/>
    <col min="7695" max="7695" width="73.7109375" style="513" bestFit="1" customWidth="1"/>
    <col min="7696" max="7696" width="30.7109375" style="513" customWidth="1"/>
    <col min="7697" max="7697" width="18.5703125" style="513" customWidth="1"/>
    <col min="7698" max="7698" width="18" style="513" customWidth="1"/>
    <col min="7699" max="7699" width="18.140625" style="513" customWidth="1"/>
    <col min="7700" max="7700" width="22.140625" style="513" customWidth="1"/>
    <col min="7701" max="7701" width="13.5703125" style="513" customWidth="1"/>
    <col min="7702" max="7702" width="17" style="513" customWidth="1"/>
    <col min="7703" max="7703" width="24.5703125" style="513" customWidth="1"/>
    <col min="7704" max="7950" width="9.140625" style="513"/>
    <col min="7951" max="7951" width="73.7109375" style="513" bestFit="1" customWidth="1"/>
    <col min="7952" max="7952" width="30.7109375" style="513" customWidth="1"/>
    <col min="7953" max="7953" width="18.5703125" style="513" customWidth="1"/>
    <col min="7954" max="7954" width="18" style="513" customWidth="1"/>
    <col min="7955" max="7955" width="18.140625" style="513" customWidth="1"/>
    <col min="7956" max="7956" width="22.140625" style="513" customWidth="1"/>
    <col min="7957" max="7957" width="13.5703125" style="513" customWidth="1"/>
    <col min="7958" max="7958" width="17" style="513" customWidth="1"/>
    <col min="7959" max="7959" width="24.5703125" style="513" customWidth="1"/>
    <col min="7960" max="8206" width="9.140625" style="513"/>
    <col min="8207" max="8207" width="73.7109375" style="513" bestFit="1" customWidth="1"/>
    <col min="8208" max="8208" width="30.7109375" style="513" customWidth="1"/>
    <col min="8209" max="8209" width="18.5703125" style="513" customWidth="1"/>
    <col min="8210" max="8210" width="18" style="513" customWidth="1"/>
    <col min="8211" max="8211" width="18.140625" style="513" customWidth="1"/>
    <col min="8212" max="8212" width="22.140625" style="513" customWidth="1"/>
    <col min="8213" max="8213" width="13.5703125" style="513" customWidth="1"/>
    <col min="8214" max="8214" width="17" style="513" customWidth="1"/>
    <col min="8215" max="8215" width="24.5703125" style="513" customWidth="1"/>
    <col min="8216" max="8462" width="9.140625" style="513"/>
    <col min="8463" max="8463" width="73.7109375" style="513" bestFit="1" customWidth="1"/>
    <col min="8464" max="8464" width="30.7109375" style="513" customWidth="1"/>
    <col min="8465" max="8465" width="18.5703125" style="513" customWidth="1"/>
    <col min="8466" max="8466" width="18" style="513" customWidth="1"/>
    <col min="8467" max="8467" width="18.140625" style="513" customWidth="1"/>
    <col min="8468" max="8468" width="22.140625" style="513" customWidth="1"/>
    <col min="8469" max="8469" width="13.5703125" style="513" customWidth="1"/>
    <col min="8470" max="8470" width="17" style="513" customWidth="1"/>
    <col min="8471" max="8471" width="24.5703125" style="513" customWidth="1"/>
    <col min="8472" max="8718" width="9.140625" style="513"/>
    <col min="8719" max="8719" width="73.7109375" style="513" bestFit="1" customWidth="1"/>
    <col min="8720" max="8720" width="30.7109375" style="513" customWidth="1"/>
    <col min="8721" max="8721" width="18.5703125" style="513" customWidth="1"/>
    <col min="8722" max="8722" width="18" style="513" customWidth="1"/>
    <col min="8723" max="8723" width="18.140625" style="513" customWidth="1"/>
    <col min="8724" max="8724" width="22.140625" style="513" customWidth="1"/>
    <col min="8725" max="8725" width="13.5703125" style="513" customWidth="1"/>
    <col min="8726" max="8726" width="17" style="513" customWidth="1"/>
    <col min="8727" max="8727" width="24.5703125" style="513" customWidth="1"/>
    <col min="8728" max="8974" width="9.140625" style="513"/>
    <col min="8975" max="8975" width="73.7109375" style="513" bestFit="1" customWidth="1"/>
    <col min="8976" max="8976" width="30.7109375" style="513" customWidth="1"/>
    <col min="8977" max="8977" width="18.5703125" style="513" customWidth="1"/>
    <col min="8978" max="8978" width="18" style="513" customWidth="1"/>
    <col min="8979" max="8979" width="18.140625" style="513" customWidth="1"/>
    <col min="8980" max="8980" width="22.140625" style="513" customWidth="1"/>
    <col min="8981" max="8981" width="13.5703125" style="513" customWidth="1"/>
    <col min="8982" max="8982" width="17" style="513" customWidth="1"/>
    <col min="8983" max="8983" width="24.5703125" style="513" customWidth="1"/>
    <col min="8984" max="9230" width="9.140625" style="513"/>
    <col min="9231" max="9231" width="73.7109375" style="513" bestFit="1" customWidth="1"/>
    <col min="9232" max="9232" width="30.7109375" style="513" customWidth="1"/>
    <col min="9233" max="9233" width="18.5703125" style="513" customWidth="1"/>
    <col min="9234" max="9234" width="18" style="513" customWidth="1"/>
    <col min="9235" max="9235" width="18.140625" style="513" customWidth="1"/>
    <col min="9236" max="9236" width="22.140625" style="513" customWidth="1"/>
    <col min="9237" max="9237" width="13.5703125" style="513" customWidth="1"/>
    <col min="9238" max="9238" width="17" style="513" customWidth="1"/>
    <col min="9239" max="9239" width="24.5703125" style="513" customWidth="1"/>
    <col min="9240" max="9486" width="9.140625" style="513"/>
    <col min="9487" max="9487" width="73.7109375" style="513" bestFit="1" customWidth="1"/>
    <col min="9488" max="9488" width="30.7109375" style="513" customWidth="1"/>
    <col min="9489" max="9489" width="18.5703125" style="513" customWidth="1"/>
    <col min="9490" max="9490" width="18" style="513" customWidth="1"/>
    <col min="9491" max="9491" width="18.140625" style="513" customWidth="1"/>
    <col min="9492" max="9492" width="22.140625" style="513" customWidth="1"/>
    <col min="9493" max="9493" width="13.5703125" style="513" customWidth="1"/>
    <col min="9494" max="9494" width="17" style="513" customWidth="1"/>
    <col min="9495" max="9495" width="24.5703125" style="513" customWidth="1"/>
    <col min="9496" max="9742" width="9.140625" style="513"/>
    <col min="9743" max="9743" width="73.7109375" style="513" bestFit="1" customWidth="1"/>
    <col min="9744" max="9744" width="30.7109375" style="513" customWidth="1"/>
    <col min="9745" max="9745" width="18.5703125" style="513" customWidth="1"/>
    <col min="9746" max="9746" width="18" style="513" customWidth="1"/>
    <col min="9747" max="9747" width="18.140625" style="513" customWidth="1"/>
    <col min="9748" max="9748" width="22.140625" style="513" customWidth="1"/>
    <col min="9749" max="9749" width="13.5703125" style="513" customWidth="1"/>
    <col min="9750" max="9750" width="17" style="513" customWidth="1"/>
    <col min="9751" max="9751" width="24.5703125" style="513" customWidth="1"/>
    <col min="9752" max="9998" width="9.140625" style="513"/>
    <col min="9999" max="9999" width="73.7109375" style="513" bestFit="1" customWidth="1"/>
    <col min="10000" max="10000" width="30.7109375" style="513" customWidth="1"/>
    <col min="10001" max="10001" width="18.5703125" style="513" customWidth="1"/>
    <col min="10002" max="10002" width="18" style="513" customWidth="1"/>
    <col min="10003" max="10003" width="18.140625" style="513" customWidth="1"/>
    <col min="10004" max="10004" width="22.140625" style="513" customWidth="1"/>
    <col min="10005" max="10005" width="13.5703125" style="513" customWidth="1"/>
    <col min="10006" max="10006" width="17" style="513" customWidth="1"/>
    <col min="10007" max="10007" width="24.5703125" style="513" customWidth="1"/>
    <col min="10008" max="10254" width="9.140625" style="513"/>
    <col min="10255" max="10255" width="73.7109375" style="513" bestFit="1" customWidth="1"/>
    <col min="10256" max="10256" width="30.7109375" style="513" customWidth="1"/>
    <col min="10257" max="10257" width="18.5703125" style="513" customWidth="1"/>
    <col min="10258" max="10258" width="18" style="513" customWidth="1"/>
    <col min="10259" max="10259" width="18.140625" style="513" customWidth="1"/>
    <col min="10260" max="10260" width="22.140625" style="513" customWidth="1"/>
    <col min="10261" max="10261" width="13.5703125" style="513" customWidth="1"/>
    <col min="10262" max="10262" width="17" style="513" customWidth="1"/>
    <col min="10263" max="10263" width="24.5703125" style="513" customWidth="1"/>
    <col min="10264" max="10510" width="9.140625" style="513"/>
    <col min="10511" max="10511" width="73.7109375" style="513" bestFit="1" customWidth="1"/>
    <col min="10512" max="10512" width="30.7109375" style="513" customWidth="1"/>
    <col min="10513" max="10513" width="18.5703125" style="513" customWidth="1"/>
    <col min="10514" max="10514" width="18" style="513" customWidth="1"/>
    <col min="10515" max="10515" width="18.140625" style="513" customWidth="1"/>
    <col min="10516" max="10516" width="22.140625" style="513" customWidth="1"/>
    <col min="10517" max="10517" width="13.5703125" style="513" customWidth="1"/>
    <col min="10518" max="10518" width="17" style="513" customWidth="1"/>
    <col min="10519" max="10519" width="24.5703125" style="513" customWidth="1"/>
    <col min="10520" max="10766" width="9.140625" style="513"/>
    <col min="10767" max="10767" width="73.7109375" style="513" bestFit="1" customWidth="1"/>
    <col min="10768" max="10768" width="30.7109375" style="513" customWidth="1"/>
    <col min="10769" max="10769" width="18.5703125" style="513" customWidth="1"/>
    <col min="10770" max="10770" width="18" style="513" customWidth="1"/>
    <col min="10771" max="10771" width="18.140625" style="513" customWidth="1"/>
    <col min="10772" max="10772" width="22.140625" style="513" customWidth="1"/>
    <col min="10773" max="10773" width="13.5703125" style="513" customWidth="1"/>
    <col min="10774" max="10774" width="17" style="513" customWidth="1"/>
    <col min="10775" max="10775" width="24.5703125" style="513" customWidth="1"/>
    <col min="10776" max="11022" width="9.140625" style="513"/>
    <col min="11023" max="11023" width="73.7109375" style="513" bestFit="1" customWidth="1"/>
    <col min="11024" max="11024" width="30.7109375" style="513" customWidth="1"/>
    <col min="11025" max="11025" width="18.5703125" style="513" customWidth="1"/>
    <col min="11026" max="11026" width="18" style="513" customWidth="1"/>
    <col min="11027" max="11027" width="18.140625" style="513" customWidth="1"/>
    <col min="11028" max="11028" width="22.140625" style="513" customWidth="1"/>
    <col min="11029" max="11029" width="13.5703125" style="513" customWidth="1"/>
    <col min="11030" max="11030" width="17" style="513" customWidth="1"/>
    <col min="11031" max="11031" width="24.5703125" style="513" customWidth="1"/>
    <col min="11032" max="11278" width="9.140625" style="513"/>
    <col min="11279" max="11279" width="73.7109375" style="513" bestFit="1" customWidth="1"/>
    <col min="11280" max="11280" width="30.7109375" style="513" customWidth="1"/>
    <col min="11281" max="11281" width="18.5703125" style="513" customWidth="1"/>
    <col min="11282" max="11282" width="18" style="513" customWidth="1"/>
    <col min="11283" max="11283" width="18.140625" style="513" customWidth="1"/>
    <col min="11284" max="11284" width="22.140625" style="513" customWidth="1"/>
    <col min="11285" max="11285" width="13.5703125" style="513" customWidth="1"/>
    <col min="11286" max="11286" width="17" style="513" customWidth="1"/>
    <col min="11287" max="11287" width="24.5703125" style="513" customWidth="1"/>
    <col min="11288" max="11534" width="9.140625" style="513"/>
    <col min="11535" max="11535" width="73.7109375" style="513" bestFit="1" customWidth="1"/>
    <col min="11536" max="11536" width="30.7109375" style="513" customWidth="1"/>
    <col min="11537" max="11537" width="18.5703125" style="513" customWidth="1"/>
    <col min="11538" max="11538" width="18" style="513" customWidth="1"/>
    <col min="11539" max="11539" width="18.140625" style="513" customWidth="1"/>
    <col min="11540" max="11540" width="22.140625" style="513" customWidth="1"/>
    <col min="11541" max="11541" width="13.5703125" style="513" customWidth="1"/>
    <col min="11542" max="11542" width="17" style="513" customWidth="1"/>
    <col min="11543" max="11543" width="24.5703125" style="513" customWidth="1"/>
    <col min="11544" max="11790" width="9.140625" style="513"/>
    <col min="11791" max="11791" width="73.7109375" style="513" bestFit="1" customWidth="1"/>
    <col min="11792" max="11792" width="30.7109375" style="513" customWidth="1"/>
    <col min="11793" max="11793" width="18.5703125" style="513" customWidth="1"/>
    <col min="11794" max="11794" width="18" style="513" customWidth="1"/>
    <col min="11795" max="11795" width="18.140625" style="513" customWidth="1"/>
    <col min="11796" max="11796" width="22.140625" style="513" customWidth="1"/>
    <col min="11797" max="11797" width="13.5703125" style="513" customWidth="1"/>
    <col min="11798" max="11798" width="17" style="513" customWidth="1"/>
    <col min="11799" max="11799" width="24.5703125" style="513" customWidth="1"/>
    <col min="11800" max="12046" width="9.140625" style="513"/>
    <col min="12047" max="12047" width="73.7109375" style="513" bestFit="1" customWidth="1"/>
    <col min="12048" max="12048" width="30.7109375" style="513" customWidth="1"/>
    <col min="12049" max="12049" width="18.5703125" style="513" customWidth="1"/>
    <col min="12050" max="12050" width="18" style="513" customWidth="1"/>
    <col min="12051" max="12051" width="18.140625" style="513" customWidth="1"/>
    <col min="12052" max="12052" width="22.140625" style="513" customWidth="1"/>
    <col min="12053" max="12053" width="13.5703125" style="513" customWidth="1"/>
    <col min="12054" max="12054" width="17" style="513" customWidth="1"/>
    <col min="12055" max="12055" width="24.5703125" style="513" customWidth="1"/>
    <col min="12056" max="12302" width="9.140625" style="513"/>
    <col min="12303" max="12303" width="73.7109375" style="513" bestFit="1" customWidth="1"/>
    <col min="12304" max="12304" width="30.7109375" style="513" customWidth="1"/>
    <col min="12305" max="12305" width="18.5703125" style="513" customWidth="1"/>
    <col min="12306" max="12306" width="18" style="513" customWidth="1"/>
    <col min="12307" max="12307" width="18.140625" style="513" customWidth="1"/>
    <col min="12308" max="12308" width="22.140625" style="513" customWidth="1"/>
    <col min="12309" max="12309" width="13.5703125" style="513" customWidth="1"/>
    <col min="12310" max="12310" width="17" style="513" customWidth="1"/>
    <col min="12311" max="12311" width="24.5703125" style="513" customWidth="1"/>
    <col min="12312" max="12558" width="9.140625" style="513"/>
    <col min="12559" max="12559" width="73.7109375" style="513" bestFit="1" customWidth="1"/>
    <col min="12560" max="12560" width="30.7109375" style="513" customWidth="1"/>
    <col min="12561" max="12561" width="18.5703125" style="513" customWidth="1"/>
    <col min="12562" max="12562" width="18" style="513" customWidth="1"/>
    <col min="12563" max="12563" width="18.140625" style="513" customWidth="1"/>
    <col min="12564" max="12564" width="22.140625" style="513" customWidth="1"/>
    <col min="12565" max="12565" width="13.5703125" style="513" customWidth="1"/>
    <col min="12566" max="12566" width="17" style="513" customWidth="1"/>
    <col min="12567" max="12567" width="24.5703125" style="513" customWidth="1"/>
    <col min="12568" max="12814" width="9.140625" style="513"/>
    <col min="12815" max="12815" width="73.7109375" style="513" bestFit="1" customWidth="1"/>
    <col min="12816" max="12816" width="30.7109375" style="513" customWidth="1"/>
    <col min="12817" max="12817" width="18.5703125" style="513" customWidth="1"/>
    <col min="12818" max="12818" width="18" style="513" customWidth="1"/>
    <col min="12819" max="12819" width="18.140625" style="513" customWidth="1"/>
    <col min="12820" max="12820" width="22.140625" style="513" customWidth="1"/>
    <col min="12821" max="12821" width="13.5703125" style="513" customWidth="1"/>
    <col min="12822" max="12822" width="17" style="513" customWidth="1"/>
    <col min="12823" max="12823" width="24.5703125" style="513" customWidth="1"/>
    <col min="12824" max="13070" width="9.140625" style="513"/>
    <col min="13071" max="13071" width="73.7109375" style="513" bestFit="1" customWidth="1"/>
    <col min="13072" max="13072" width="30.7109375" style="513" customWidth="1"/>
    <col min="13073" max="13073" width="18.5703125" style="513" customWidth="1"/>
    <col min="13074" max="13074" width="18" style="513" customWidth="1"/>
    <col min="13075" max="13075" width="18.140625" style="513" customWidth="1"/>
    <col min="13076" max="13076" width="22.140625" style="513" customWidth="1"/>
    <col min="13077" max="13077" width="13.5703125" style="513" customWidth="1"/>
    <col min="13078" max="13078" width="17" style="513" customWidth="1"/>
    <col min="13079" max="13079" width="24.5703125" style="513" customWidth="1"/>
    <col min="13080" max="13326" width="9.140625" style="513"/>
    <col min="13327" max="13327" width="73.7109375" style="513" bestFit="1" customWidth="1"/>
    <col min="13328" max="13328" width="30.7109375" style="513" customWidth="1"/>
    <col min="13329" max="13329" width="18.5703125" style="513" customWidth="1"/>
    <col min="13330" max="13330" width="18" style="513" customWidth="1"/>
    <col min="13331" max="13331" width="18.140625" style="513" customWidth="1"/>
    <col min="13332" max="13332" width="22.140625" style="513" customWidth="1"/>
    <col min="13333" max="13333" width="13.5703125" style="513" customWidth="1"/>
    <col min="13334" max="13334" width="17" style="513" customWidth="1"/>
    <col min="13335" max="13335" width="24.5703125" style="513" customWidth="1"/>
    <col min="13336" max="13582" width="9.140625" style="513"/>
    <col min="13583" max="13583" width="73.7109375" style="513" bestFit="1" customWidth="1"/>
    <col min="13584" max="13584" width="30.7109375" style="513" customWidth="1"/>
    <col min="13585" max="13585" width="18.5703125" style="513" customWidth="1"/>
    <col min="13586" max="13586" width="18" style="513" customWidth="1"/>
    <col min="13587" max="13587" width="18.140625" style="513" customWidth="1"/>
    <col min="13588" max="13588" width="22.140625" style="513" customWidth="1"/>
    <col min="13589" max="13589" width="13.5703125" style="513" customWidth="1"/>
    <col min="13590" max="13590" width="17" style="513" customWidth="1"/>
    <col min="13591" max="13591" width="24.5703125" style="513" customWidth="1"/>
    <col min="13592" max="13838" width="9.140625" style="513"/>
    <col min="13839" max="13839" width="73.7109375" style="513" bestFit="1" customWidth="1"/>
    <col min="13840" max="13840" width="30.7109375" style="513" customWidth="1"/>
    <col min="13841" max="13841" width="18.5703125" style="513" customWidth="1"/>
    <col min="13842" max="13842" width="18" style="513" customWidth="1"/>
    <col min="13843" max="13843" width="18.140625" style="513" customWidth="1"/>
    <col min="13844" max="13844" width="22.140625" style="513" customWidth="1"/>
    <col min="13845" max="13845" width="13.5703125" style="513" customWidth="1"/>
    <col min="13846" max="13846" width="17" style="513" customWidth="1"/>
    <col min="13847" max="13847" width="24.5703125" style="513" customWidth="1"/>
    <col min="13848" max="14094" width="9.140625" style="513"/>
    <col min="14095" max="14095" width="73.7109375" style="513" bestFit="1" customWidth="1"/>
    <col min="14096" max="14096" width="30.7109375" style="513" customWidth="1"/>
    <col min="14097" max="14097" width="18.5703125" style="513" customWidth="1"/>
    <col min="14098" max="14098" width="18" style="513" customWidth="1"/>
    <col min="14099" max="14099" width="18.140625" style="513" customWidth="1"/>
    <col min="14100" max="14100" width="22.140625" style="513" customWidth="1"/>
    <col min="14101" max="14101" width="13.5703125" style="513" customWidth="1"/>
    <col min="14102" max="14102" width="17" style="513" customWidth="1"/>
    <col min="14103" max="14103" width="24.5703125" style="513" customWidth="1"/>
    <col min="14104" max="14350" width="9.140625" style="513"/>
    <col min="14351" max="14351" width="73.7109375" style="513" bestFit="1" customWidth="1"/>
    <col min="14352" max="14352" width="30.7109375" style="513" customWidth="1"/>
    <col min="14353" max="14353" width="18.5703125" style="513" customWidth="1"/>
    <col min="14354" max="14354" width="18" style="513" customWidth="1"/>
    <col min="14355" max="14355" width="18.140625" style="513" customWidth="1"/>
    <col min="14356" max="14356" width="22.140625" style="513" customWidth="1"/>
    <col min="14357" max="14357" width="13.5703125" style="513" customWidth="1"/>
    <col min="14358" max="14358" width="17" style="513" customWidth="1"/>
    <col min="14359" max="14359" width="24.5703125" style="513" customWidth="1"/>
    <col min="14360" max="14606" width="9.140625" style="513"/>
    <col min="14607" max="14607" width="73.7109375" style="513" bestFit="1" customWidth="1"/>
    <col min="14608" max="14608" width="30.7109375" style="513" customWidth="1"/>
    <col min="14609" max="14609" width="18.5703125" style="513" customWidth="1"/>
    <col min="14610" max="14610" width="18" style="513" customWidth="1"/>
    <col min="14611" max="14611" width="18.140625" style="513" customWidth="1"/>
    <col min="14612" max="14612" width="22.140625" style="513" customWidth="1"/>
    <col min="14613" max="14613" width="13.5703125" style="513" customWidth="1"/>
    <col min="14614" max="14614" width="17" style="513" customWidth="1"/>
    <col min="14615" max="14615" width="24.5703125" style="513" customWidth="1"/>
    <col min="14616" max="14862" width="9.140625" style="513"/>
    <col min="14863" max="14863" width="73.7109375" style="513" bestFit="1" customWidth="1"/>
    <col min="14864" max="14864" width="30.7109375" style="513" customWidth="1"/>
    <col min="14865" max="14865" width="18.5703125" style="513" customWidth="1"/>
    <col min="14866" max="14866" width="18" style="513" customWidth="1"/>
    <col min="14867" max="14867" width="18.140625" style="513" customWidth="1"/>
    <col min="14868" max="14868" width="22.140625" style="513" customWidth="1"/>
    <col min="14869" max="14869" width="13.5703125" style="513" customWidth="1"/>
    <col min="14870" max="14870" width="17" style="513" customWidth="1"/>
    <col min="14871" max="14871" width="24.5703125" style="513" customWidth="1"/>
    <col min="14872" max="15118" width="9.140625" style="513"/>
    <col min="15119" max="15119" width="73.7109375" style="513" bestFit="1" customWidth="1"/>
    <col min="15120" max="15120" width="30.7109375" style="513" customWidth="1"/>
    <col min="15121" max="15121" width="18.5703125" style="513" customWidth="1"/>
    <col min="15122" max="15122" width="18" style="513" customWidth="1"/>
    <col min="15123" max="15123" width="18.140625" style="513" customWidth="1"/>
    <col min="15124" max="15124" width="22.140625" style="513" customWidth="1"/>
    <col min="15125" max="15125" width="13.5703125" style="513" customWidth="1"/>
    <col min="15126" max="15126" width="17" style="513" customWidth="1"/>
    <col min="15127" max="15127" width="24.5703125" style="513" customWidth="1"/>
    <col min="15128" max="15374" width="9.140625" style="513"/>
    <col min="15375" max="15375" width="73.7109375" style="513" bestFit="1" customWidth="1"/>
    <col min="15376" max="15376" width="30.7109375" style="513" customWidth="1"/>
    <col min="15377" max="15377" width="18.5703125" style="513" customWidth="1"/>
    <col min="15378" max="15378" width="18" style="513" customWidth="1"/>
    <col min="15379" max="15379" width="18.140625" style="513" customWidth="1"/>
    <col min="15380" max="15380" width="22.140625" style="513" customWidth="1"/>
    <col min="15381" max="15381" width="13.5703125" style="513" customWidth="1"/>
    <col min="15382" max="15382" width="17" style="513" customWidth="1"/>
    <col min="15383" max="15383" width="24.5703125" style="513" customWidth="1"/>
    <col min="15384" max="15630" width="9.140625" style="513"/>
    <col min="15631" max="15631" width="73.7109375" style="513" bestFit="1" customWidth="1"/>
    <col min="15632" max="15632" width="30.7109375" style="513" customWidth="1"/>
    <col min="15633" max="15633" width="18.5703125" style="513" customWidth="1"/>
    <col min="15634" max="15634" width="18" style="513" customWidth="1"/>
    <col min="15635" max="15635" width="18.140625" style="513" customWidth="1"/>
    <col min="15636" max="15636" width="22.140625" style="513" customWidth="1"/>
    <col min="15637" max="15637" width="13.5703125" style="513" customWidth="1"/>
    <col min="15638" max="15638" width="17" style="513" customWidth="1"/>
    <col min="15639" max="15639" width="24.5703125" style="513" customWidth="1"/>
    <col min="15640" max="15886" width="9.140625" style="513"/>
    <col min="15887" max="15887" width="73.7109375" style="513" bestFit="1" customWidth="1"/>
    <col min="15888" max="15888" width="30.7109375" style="513" customWidth="1"/>
    <col min="15889" max="15889" width="18.5703125" style="513" customWidth="1"/>
    <col min="15890" max="15890" width="18" style="513" customWidth="1"/>
    <col min="15891" max="15891" width="18.140625" style="513" customWidth="1"/>
    <col min="15892" max="15892" width="22.140625" style="513" customWidth="1"/>
    <col min="15893" max="15893" width="13.5703125" style="513" customWidth="1"/>
    <col min="15894" max="15894" width="17" style="513" customWidth="1"/>
    <col min="15895" max="15895" width="24.5703125" style="513" customWidth="1"/>
    <col min="15896" max="16142" width="9.140625" style="513"/>
    <col min="16143" max="16143" width="73.7109375" style="513" bestFit="1" customWidth="1"/>
    <col min="16144" max="16144" width="30.7109375" style="513" customWidth="1"/>
    <col min="16145" max="16145" width="18.5703125" style="513" customWidth="1"/>
    <col min="16146" max="16146" width="18" style="513" customWidth="1"/>
    <col min="16147" max="16147" width="18.140625" style="513" customWidth="1"/>
    <col min="16148" max="16148" width="22.140625" style="513" customWidth="1"/>
    <col min="16149" max="16149" width="13.5703125" style="513" customWidth="1"/>
    <col min="16150" max="16150" width="17" style="513" customWidth="1"/>
    <col min="16151" max="16151" width="24.5703125" style="513" customWidth="1"/>
    <col min="16152" max="16384" width="9.140625" style="513"/>
  </cols>
  <sheetData>
    <row r="1" spans="2:24" ht="15" thickBot="1"/>
    <row r="2" spans="2:24" ht="22.5" customHeight="1" thickBot="1">
      <c r="B2" s="629" t="s">
        <v>336</v>
      </c>
      <c r="C2" s="630"/>
      <c r="D2" s="630"/>
      <c r="E2" s="630"/>
      <c r="F2" s="630"/>
      <c r="G2" s="630"/>
      <c r="H2" s="630"/>
      <c r="I2" s="630"/>
      <c r="J2" s="630"/>
      <c r="K2" s="630"/>
      <c r="L2" s="630"/>
      <c r="M2" s="630"/>
      <c r="N2" s="630"/>
      <c r="O2" s="630"/>
      <c r="P2" s="630"/>
      <c r="Q2" s="630"/>
      <c r="R2" s="630"/>
      <c r="S2" s="630"/>
      <c r="T2" s="630"/>
      <c r="U2" s="630"/>
      <c r="V2" s="630"/>
      <c r="W2" s="631"/>
    </row>
    <row r="3" spans="2:24">
      <c r="B3" s="640" t="s">
        <v>341</v>
      </c>
      <c r="C3" s="640"/>
      <c r="D3" s="640"/>
      <c r="E3" s="640"/>
      <c r="F3" s="640"/>
      <c r="G3" s="640"/>
      <c r="H3" s="640"/>
      <c r="I3" s="640"/>
      <c r="J3" s="640"/>
      <c r="K3" s="640"/>
      <c r="L3" s="640"/>
      <c r="M3" s="640"/>
      <c r="N3" s="640"/>
      <c r="O3" s="640"/>
      <c r="P3" s="640"/>
      <c r="Q3" s="640"/>
      <c r="R3" s="640"/>
      <c r="S3" s="640"/>
      <c r="T3" s="640"/>
      <c r="U3" s="640"/>
      <c r="V3" s="640"/>
      <c r="W3" s="640"/>
    </row>
    <row r="4" spans="2:24">
      <c r="B4" s="514"/>
      <c r="C4" s="514"/>
      <c r="D4" s="514"/>
    </row>
    <row r="5" spans="2:24" ht="44.25" customHeight="1">
      <c r="B5" s="637" t="s">
        <v>376</v>
      </c>
      <c r="C5" s="638"/>
      <c r="D5" s="638"/>
      <c r="E5" s="638"/>
      <c r="F5" s="638"/>
      <c r="G5" s="638"/>
      <c r="H5" s="638"/>
      <c r="I5" s="638"/>
      <c r="J5" s="638"/>
      <c r="K5" s="638"/>
      <c r="L5" s="638"/>
      <c r="M5" s="638"/>
      <c r="N5" s="638"/>
      <c r="O5" s="638"/>
      <c r="P5" s="638"/>
      <c r="Q5" s="638"/>
      <c r="R5" s="638"/>
      <c r="S5" s="638"/>
      <c r="T5" s="638"/>
      <c r="U5" s="638"/>
      <c r="V5" s="638"/>
      <c r="W5" s="639"/>
    </row>
    <row r="6" spans="2:24" ht="15.75" customHeight="1" thickBot="1">
      <c r="B6" s="515"/>
      <c r="C6" s="515"/>
      <c r="D6" s="515"/>
      <c r="E6" s="635" t="s">
        <v>2</v>
      </c>
      <c r="F6" s="636"/>
      <c r="G6" s="636"/>
      <c r="H6" s="636" t="s">
        <v>3</v>
      </c>
      <c r="I6" s="636"/>
      <c r="J6" s="636"/>
      <c r="K6" s="635" t="s">
        <v>4</v>
      </c>
      <c r="L6" s="636"/>
      <c r="M6" s="636"/>
      <c r="N6" s="636" t="s">
        <v>64</v>
      </c>
      <c r="O6" s="636"/>
      <c r="P6" s="636"/>
      <c r="Q6" s="635" t="s">
        <v>65</v>
      </c>
      <c r="R6" s="636"/>
      <c r="S6" s="636"/>
      <c r="T6" s="516"/>
      <c r="U6" s="517"/>
      <c r="V6" s="517"/>
      <c r="W6" s="517"/>
    </row>
    <row r="7" spans="2:24" ht="48" customHeight="1" thickBot="1">
      <c r="B7" s="518" t="s">
        <v>439</v>
      </c>
      <c r="C7" s="519" t="s">
        <v>350</v>
      </c>
      <c r="D7" s="519" t="s">
        <v>348</v>
      </c>
      <c r="E7" s="520" t="s">
        <v>349</v>
      </c>
      <c r="F7" s="520" t="s">
        <v>314</v>
      </c>
      <c r="G7" s="520" t="s">
        <v>367</v>
      </c>
      <c r="H7" s="520" t="s">
        <v>349</v>
      </c>
      <c r="I7" s="520" t="s">
        <v>314</v>
      </c>
      <c r="J7" s="520" t="s">
        <v>367</v>
      </c>
      <c r="K7" s="520" t="s">
        <v>349</v>
      </c>
      <c r="L7" s="520" t="s">
        <v>314</v>
      </c>
      <c r="M7" s="520" t="s">
        <v>367</v>
      </c>
      <c r="N7" s="520" t="s">
        <v>349</v>
      </c>
      <c r="O7" s="520" t="s">
        <v>314</v>
      </c>
      <c r="P7" s="520" t="s">
        <v>367</v>
      </c>
      <c r="Q7" s="520" t="s">
        <v>349</v>
      </c>
      <c r="R7" s="520" t="s">
        <v>314</v>
      </c>
      <c r="S7" s="520" t="s">
        <v>367</v>
      </c>
      <c r="T7" s="520" t="s">
        <v>390</v>
      </c>
      <c r="U7" s="520" t="s">
        <v>318</v>
      </c>
      <c r="V7" s="521" t="s">
        <v>315</v>
      </c>
      <c r="W7" s="522" t="s">
        <v>368</v>
      </c>
      <c r="X7" s="523" t="s">
        <v>369</v>
      </c>
    </row>
    <row r="8" spans="2:24">
      <c r="B8" s="524" t="s">
        <v>377</v>
      </c>
      <c r="D8" s="525"/>
      <c r="E8" s="526"/>
      <c r="F8" s="527"/>
      <c r="G8" s="527">
        <f>E8*F8</f>
        <v>0</v>
      </c>
      <c r="H8" s="527"/>
      <c r="I8" s="527"/>
      <c r="J8" s="527">
        <f t="shared" ref="J8:S12" si="0">H8*I8</f>
        <v>0</v>
      </c>
      <c r="K8" s="527"/>
      <c r="L8" s="527"/>
      <c r="M8" s="527">
        <f t="shared" si="0"/>
        <v>0</v>
      </c>
      <c r="N8" s="527"/>
      <c r="O8" s="527"/>
      <c r="P8" s="527">
        <f t="shared" si="0"/>
        <v>0</v>
      </c>
      <c r="Q8" s="527"/>
      <c r="R8" s="527"/>
      <c r="S8" s="527">
        <f t="shared" si="0"/>
        <v>0</v>
      </c>
      <c r="T8" s="528">
        <f>SUM(G8,J8,M8,P8,S8)</f>
        <v>0</v>
      </c>
      <c r="U8" s="529"/>
      <c r="V8" s="530"/>
      <c r="W8" s="531"/>
      <c r="X8" s="532">
        <f>SUM(T8,W8)</f>
        <v>0</v>
      </c>
    </row>
    <row r="9" spans="2:24">
      <c r="B9" s="524" t="s">
        <v>378</v>
      </c>
      <c r="C9" s="533"/>
      <c r="D9" s="525"/>
      <c r="E9" s="526"/>
      <c r="F9" s="527"/>
      <c r="G9" s="527">
        <f>E9*F9</f>
        <v>0</v>
      </c>
      <c r="H9" s="527"/>
      <c r="I9" s="527"/>
      <c r="J9" s="527">
        <f t="shared" si="0"/>
        <v>0</v>
      </c>
      <c r="K9" s="527"/>
      <c r="L9" s="527"/>
      <c r="M9" s="527">
        <f t="shared" si="0"/>
        <v>0</v>
      </c>
      <c r="N9" s="527"/>
      <c r="O9" s="527"/>
      <c r="P9" s="527">
        <f t="shared" si="0"/>
        <v>0</v>
      </c>
      <c r="Q9" s="527"/>
      <c r="R9" s="527"/>
      <c r="S9" s="527">
        <f t="shared" si="0"/>
        <v>0</v>
      </c>
      <c r="T9" s="528">
        <f t="shared" ref="T9:T12" si="1">SUM(G9,J9,M9,P9,S9)</f>
        <v>0</v>
      </c>
      <c r="U9" s="529"/>
      <c r="V9" s="530"/>
      <c r="W9" s="531"/>
      <c r="X9" s="532">
        <f>SUM(T9,W9)</f>
        <v>0</v>
      </c>
    </row>
    <row r="10" spans="2:24">
      <c r="B10" s="524" t="s">
        <v>378</v>
      </c>
      <c r="C10" s="533"/>
      <c r="D10" s="525"/>
      <c r="E10" s="526"/>
      <c r="F10" s="527"/>
      <c r="G10" s="527">
        <f>E10*F10</f>
        <v>0</v>
      </c>
      <c r="H10" s="527"/>
      <c r="I10" s="527"/>
      <c r="J10" s="527">
        <f t="shared" si="0"/>
        <v>0</v>
      </c>
      <c r="K10" s="527"/>
      <c r="L10" s="527"/>
      <c r="M10" s="527">
        <f t="shared" si="0"/>
        <v>0</v>
      </c>
      <c r="N10" s="527"/>
      <c r="O10" s="527"/>
      <c r="P10" s="527">
        <f t="shared" si="0"/>
        <v>0</v>
      </c>
      <c r="Q10" s="527"/>
      <c r="R10" s="527"/>
      <c r="S10" s="527">
        <f t="shared" si="0"/>
        <v>0</v>
      </c>
      <c r="T10" s="528">
        <f t="shared" si="1"/>
        <v>0</v>
      </c>
      <c r="U10" s="529"/>
      <c r="V10" s="530"/>
      <c r="W10" s="531"/>
      <c r="X10" s="532">
        <f>SUM(T10,W10)</f>
        <v>0</v>
      </c>
    </row>
    <row r="11" spans="2:24">
      <c r="B11" s="534" t="s">
        <v>379</v>
      </c>
      <c r="C11" s="535"/>
      <c r="D11" s="535"/>
      <c r="E11" s="536"/>
      <c r="F11" s="537"/>
      <c r="G11" s="527">
        <v>0</v>
      </c>
      <c r="H11" s="537"/>
      <c r="I11" s="537"/>
      <c r="J11" s="527">
        <f t="shared" si="0"/>
        <v>0</v>
      </c>
      <c r="K11" s="537"/>
      <c r="L11" s="537"/>
      <c r="M11" s="527">
        <f t="shared" si="0"/>
        <v>0</v>
      </c>
      <c r="N11" s="537"/>
      <c r="O11" s="538"/>
      <c r="P11" s="527">
        <f t="shared" si="0"/>
        <v>0</v>
      </c>
      <c r="Q11" s="539"/>
      <c r="R11" s="539"/>
      <c r="S11" s="527">
        <f t="shared" si="0"/>
        <v>0</v>
      </c>
      <c r="T11" s="528">
        <f t="shared" si="1"/>
        <v>0</v>
      </c>
      <c r="U11" s="540"/>
      <c r="V11" s="538"/>
      <c r="W11" s="541"/>
      <c r="X11" s="532">
        <f t="shared" ref="X11:X12" si="2">SUM(T11,W11)</f>
        <v>0</v>
      </c>
    </row>
    <row r="12" spans="2:24" s="548" customFormat="1" ht="15" thickBot="1">
      <c r="B12" s="542" t="s">
        <v>347</v>
      </c>
      <c r="C12" s="392"/>
      <c r="D12" s="392"/>
      <c r="E12" s="543"/>
      <c r="F12" s="544"/>
      <c r="G12" s="527">
        <f t="shared" ref="G12" si="3">E12*F12</f>
        <v>0</v>
      </c>
      <c r="H12" s="544"/>
      <c r="I12" s="544"/>
      <c r="J12" s="527">
        <f t="shared" si="0"/>
        <v>0</v>
      </c>
      <c r="K12" s="544"/>
      <c r="L12" s="544"/>
      <c r="M12" s="527">
        <f t="shared" si="0"/>
        <v>0</v>
      </c>
      <c r="N12" s="544"/>
      <c r="O12" s="545"/>
      <c r="P12" s="527">
        <f t="shared" si="0"/>
        <v>0</v>
      </c>
      <c r="Q12" s="546"/>
      <c r="R12" s="546"/>
      <c r="S12" s="527">
        <f t="shared" si="0"/>
        <v>0</v>
      </c>
      <c r="T12" s="528">
        <f t="shared" si="1"/>
        <v>0</v>
      </c>
      <c r="U12" s="547"/>
      <c r="V12" s="545"/>
      <c r="W12" s="541"/>
      <c r="X12" s="532">
        <f t="shared" si="2"/>
        <v>0</v>
      </c>
    </row>
    <row r="13" spans="2:24" ht="15.75" thickBot="1">
      <c r="B13" s="650" t="s">
        <v>392</v>
      </c>
      <c r="C13" s="651"/>
      <c r="D13" s="652"/>
      <c r="E13" s="549"/>
      <c r="F13" s="550"/>
      <c r="G13" s="550">
        <f>SUM(G8:G12)</f>
        <v>0</v>
      </c>
      <c r="H13" s="550"/>
      <c r="I13" s="550"/>
      <c r="J13" s="550">
        <f>SUM(J8:J12)</f>
        <v>0</v>
      </c>
      <c r="K13" s="550"/>
      <c r="L13" s="550"/>
      <c r="M13" s="550">
        <f>SUM(M8:M12)</f>
        <v>0</v>
      </c>
      <c r="N13" s="550"/>
      <c r="O13" s="550"/>
      <c r="P13" s="550">
        <f>SUM(P8:P12)</f>
        <v>0</v>
      </c>
      <c r="Q13" s="550"/>
      <c r="R13" s="550"/>
      <c r="S13" s="550">
        <f>SUM(S8:S12)</f>
        <v>0</v>
      </c>
      <c r="T13" s="550">
        <f>SUM(T8:T12)</f>
        <v>0</v>
      </c>
      <c r="U13" s="550"/>
      <c r="V13" s="550">
        <f>SUM(V8:V12)</f>
        <v>0</v>
      </c>
      <c r="W13" s="550">
        <f>SUM(W8:W12)</f>
        <v>0</v>
      </c>
      <c r="X13" s="551">
        <f>SUM(X8:X12)</f>
        <v>0</v>
      </c>
    </row>
    <row r="14" spans="2:24" ht="15.75" thickBot="1">
      <c r="B14" s="552"/>
      <c r="C14" s="552"/>
      <c r="D14" s="552"/>
      <c r="E14" s="552"/>
      <c r="F14" s="552"/>
      <c r="G14" s="552"/>
      <c r="H14" s="552"/>
      <c r="I14" s="552"/>
      <c r="J14" s="552"/>
      <c r="K14" s="552"/>
      <c r="L14" s="552"/>
      <c r="M14" s="552"/>
      <c r="N14" s="553"/>
    </row>
    <row r="15" spans="2:24" ht="15.75" customHeight="1" thickBot="1">
      <c r="B15" s="641"/>
      <c r="C15" s="642"/>
      <c r="D15" s="643"/>
      <c r="E15" s="632" t="s">
        <v>2</v>
      </c>
      <c r="F15" s="633"/>
      <c r="G15" s="633"/>
      <c r="H15" s="633" t="s">
        <v>3</v>
      </c>
      <c r="I15" s="633"/>
      <c r="J15" s="633"/>
      <c r="K15" s="634" t="s">
        <v>4</v>
      </c>
      <c r="L15" s="633"/>
      <c r="M15" s="633"/>
      <c r="N15" s="633" t="s">
        <v>64</v>
      </c>
      <c r="O15" s="633"/>
      <c r="P15" s="633"/>
      <c r="Q15" s="634" t="s">
        <v>65</v>
      </c>
      <c r="R15" s="633"/>
      <c r="S15" s="633"/>
      <c r="T15" s="516"/>
      <c r="U15" s="517"/>
      <c r="V15" s="517"/>
      <c r="W15" s="517"/>
    </row>
    <row r="16" spans="2:24" s="556" customFormat="1" ht="15.75" thickBot="1">
      <c r="B16" s="557"/>
      <c r="C16" s="557"/>
      <c r="D16" s="557"/>
      <c r="E16" s="558"/>
      <c r="F16" s="559"/>
      <c r="G16" s="559"/>
      <c r="H16" s="559"/>
      <c r="I16" s="559"/>
      <c r="J16" s="559"/>
      <c r="K16" s="559"/>
      <c r="L16" s="559"/>
      <c r="M16" s="559"/>
      <c r="N16" s="559"/>
      <c r="O16" s="559"/>
      <c r="P16" s="559"/>
      <c r="Q16" s="559"/>
      <c r="R16" s="559"/>
      <c r="S16" s="559"/>
      <c r="T16" s="559"/>
      <c r="U16" s="559"/>
      <c r="V16" s="559"/>
      <c r="W16" s="559"/>
      <c r="X16" s="559"/>
    </row>
    <row r="17" spans="2:24" s="566" customFormat="1" ht="15.75" thickBot="1">
      <c r="B17" s="560"/>
      <c r="C17" s="561"/>
      <c r="D17" s="562"/>
      <c r="E17" s="619" t="s">
        <v>2</v>
      </c>
      <c r="F17" s="620"/>
      <c r="G17" s="620"/>
      <c r="H17" s="620" t="s">
        <v>3</v>
      </c>
      <c r="I17" s="620"/>
      <c r="J17" s="620"/>
      <c r="K17" s="619" t="s">
        <v>4</v>
      </c>
      <c r="L17" s="620"/>
      <c r="M17" s="620"/>
      <c r="N17" s="620" t="s">
        <v>64</v>
      </c>
      <c r="O17" s="620"/>
      <c r="P17" s="620"/>
      <c r="Q17" s="619" t="s">
        <v>65</v>
      </c>
      <c r="R17" s="620"/>
      <c r="S17" s="620"/>
      <c r="T17" s="563"/>
      <c r="U17" s="564"/>
      <c r="V17" s="565"/>
      <c r="W17" s="563"/>
      <c r="X17" s="564"/>
    </row>
    <row r="18" spans="2:24" s="566" customFormat="1" ht="15">
      <c r="B18" s="554"/>
      <c r="C18" s="554"/>
      <c r="D18" s="554"/>
      <c r="E18" s="555"/>
      <c r="F18" s="555"/>
      <c r="G18" s="555"/>
      <c r="H18" s="555"/>
      <c r="I18" s="555"/>
      <c r="J18" s="555"/>
      <c r="K18" s="555"/>
      <c r="L18" s="555"/>
      <c r="M18" s="555"/>
      <c r="N18" s="555"/>
      <c r="O18" s="555"/>
      <c r="P18" s="555"/>
      <c r="Q18" s="555"/>
      <c r="R18" s="555"/>
      <c r="S18" s="555"/>
      <c r="T18" s="555"/>
      <c r="U18" s="555"/>
      <c r="V18" s="555"/>
      <c r="W18" s="555"/>
    </row>
    <row r="19" spans="2:24" ht="15.75" customHeight="1">
      <c r="B19" s="515"/>
      <c r="C19" s="515"/>
      <c r="D19" s="567"/>
      <c r="E19" s="621" t="s">
        <v>2</v>
      </c>
      <c r="F19" s="620"/>
      <c r="G19" s="620"/>
      <c r="H19" s="620" t="s">
        <v>3</v>
      </c>
      <c r="I19" s="620"/>
      <c r="J19" s="620"/>
      <c r="K19" s="619" t="s">
        <v>4</v>
      </c>
      <c r="L19" s="620"/>
      <c r="M19" s="620"/>
      <c r="N19" s="620" t="s">
        <v>64</v>
      </c>
      <c r="O19" s="620"/>
      <c r="P19" s="620"/>
      <c r="Q19" s="619" t="s">
        <v>65</v>
      </c>
      <c r="R19" s="620"/>
      <c r="S19" s="620"/>
      <c r="T19" s="516"/>
      <c r="U19" s="517"/>
      <c r="V19" s="517"/>
      <c r="W19" s="517"/>
    </row>
    <row r="20" spans="2:24" s="548" customFormat="1" ht="15.75" thickBot="1">
      <c r="B20" s="568"/>
      <c r="C20" s="569"/>
      <c r="D20" s="570"/>
      <c r="E20" s="571"/>
      <c r="F20" s="572"/>
      <c r="G20" s="573"/>
      <c r="H20" s="571"/>
      <c r="I20" s="572"/>
      <c r="J20" s="573"/>
      <c r="K20" s="644"/>
      <c r="L20" s="645"/>
      <c r="M20" s="646"/>
      <c r="N20" s="647"/>
      <c r="O20" s="648"/>
      <c r="P20" s="649"/>
      <c r="Q20" s="622"/>
      <c r="R20" s="623"/>
      <c r="S20" s="624"/>
      <c r="T20" s="574"/>
      <c r="U20" s="575"/>
      <c r="V20" s="576"/>
      <c r="W20" s="577"/>
      <c r="X20" s="578"/>
    </row>
    <row r="21" spans="2:24" ht="30.75" customHeight="1" thickBot="1">
      <c r="B21" s="653" t="s">
        <v>394</v>
      </c>
      <c r="C21" s="654"/>
      <c r="D21" s="655"/>
      <c r="E21" s="625">
        <f>SUM(G13)</f>
        <v>0</v>
      </c>
      <c r="F21" s="626"/>
      <c r="G21" s="627"/>
      <c r="H21" s="625">
        <f>SUM(J13)</f>
        <v>0</v>
      </c>
      <c r="I21" s="626"/>
      <c r="J21" s="627"/>
      <c r="K21" s="625">
        <f>SUM(M13)</f>
        <v>0</v>
      </c>
      <c r="L21" s="626"/>
      <c r="M21" s="627"/>
      <c r="N21" s="625">
        <f>SUM(P13)</f>
        <v>0</v>
      </c>
      <c r="O21" s="626"/>
      <c r="P21" s="627"/>
      <c r="Q21" s="625">
        <f>SUM(S13)</f>
        <v>0</v>
      </c>
      <c r="R21" s="626"/>
      <c r="S21" s="627"/>
      <c r="T21" s="395">
        <f>SUM(T13)</f>
        <v>0</v>
      </c>
      <c r="U21" s="395"/>
      <c r="V21" s="395">
        <f>SUM(V13)</f>
        <v>0</v>
      </c>
      <c r="W21" s="395">
        <f>SUM(W13)</f>
        <v>0</v>
      </c>
      <c r="X21" s="579">
        <f>SUM(X13)</f>
        <v>0</v>
      </c>
    </row>
    <row r="23" spans="2:24">
      <c r="B23" s="628"/>
      <c r="C23" s="628"/>
      <c r="D23" s="628"/>
      <c r="E23" s="628"/>
      <c r="F23" s="628"/>
      <c r="G23" s="628"/>
      <c r="H23" s="628"/>
      <c r="I23" s="628"/>
      <c r="J23" s="628"/>
      <c r="K23" s="628"/>
      <c r="L23" s="628"/>
      <c r="M23" s="628"/>
      <c r="N23" s="628"/>
      <c r="O23" s="628"/>
      <c r="P23" s="628"/>
      <c r="Q23" s="628"/>
      <c r="R23" s="628"/>
      <c r="S23" s="628"/>
      <c r="T23" s="628"/>
      <c r="U23" s="628"/>
      <c r="V23" s="628"/>
      <c r="W23" s="628"/>
    </row>
  </sheetData>
  <sheetProtection insertRows="0"/>
  <mergeCells count="35">
    <mergeCell ref="N6:P6"/>
    <mergeCell ref="B13:D13"/>
    <mergeCell ref="B21:D21"/>
    <mergeCell ref="H19:J19"/>
    <mergeCell ref="K19:M19"/>
    <mergeCell ref="N19:P19"/>
    <mergeCell ref="E17:G17"/>
    <mergeCell ref="H17:J17"/>
    <mergeCell ref="K17:M17"/>
    <mergeCell ref="N17:P17"/>
    <mergeCell ref="B23:W23"/>
    <mergeCell ref="B2:W2"/>
    <mergeCell ref="E15:G15"/>
    <mergeCell ref="H15:J15"/>
    <mergeCell ref="K15:M15"/>
    <mergeCell ref="N15:P15"/>
    <mergeCell ref="Q15:S15"/>
    <mergeCell ref="Q6:S6"/>
    <mergeCell ref="B5:W5"/>
    <mergeCell ref="B3:W3"/>
    <mergeCell ref="E6:G6"/>
    <mergeCell ref="H6:J6"/>
    <mergeCell ref="K6:M6"/>
    <mergeCell ref="B15:D15"/>
    <mergeCell ref="K20:M20"/>
    <mergeCell ref="N20:P20"/>
    <mergeCell ref="Q17:S17"/>
    <mergeCell ref="Q19:S19"/>
    <mergeCell ref="E19:G19"/>
    <mergeCell ref="Q20:S20"/>
    <mergeCell ref="E21:G21"/>
    <mergeCell ref="H21:J21"/>
    <mergeCell ref="K21:M21"/>
    <mergeCell ref="N21:P21"/>
    <mergeCell ref="Q21:S21"/>
  </mergeCells>
  <pageMargins left="0.70866141732283472" right="0.70866141732283472" top="0.74803149606299213" bottom="0.74803149606299213" header="0.31496062992125984" footer="0.31496062992125984"/>
  <pageSetup scale="31" orientation="landscape" errors="blank"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1"/>
  <sheetViews>
    <sheetView showGridLines="0" zoomScale="85" zoomScaleNormal="85" workbookViewId="0">
      <selection activeCell="C15" sqref="C15"/>
    </sheetView>
  </sheetViews>
  <sheetFormatPr defaultRowHeight="14.25"/>
  <cols>
    <col min="1" max="1" width="9.140625" style="387"/>
    <col min="2" max="2" width="58.5703125" style="387" customWidth="1"/>
    <col min="3" max="3" width="18.28515625" style="387" customWidth="1"/>
    <col min="4" max="4" width="10.42578125" style="415" bestFit="1" customWidth="1"/>
    <col min="5" max="5" width="10" style="387" bestFit="1" customWidth="1"/>
    <col min="6" max="6" width="9.5703125" style="387" bestFit="1" customWidth="1"/>
    <col min="7" max="7" width="10.42578125" style="387" bestFit="1" customWidth="1"/>
    <col min="8" max="215" width="9.140625" style="387"/>
    <col min="216" max="216" width="51.85546875" style="387" customWidth="1"/>
    <col min="217" max="217" width="16.28515625" style="387" customWidth="1"/>
    <col min="218" max="218" width="13.85546875" style="387" customWidth="1"/>
    <col min="219" max="219" width="18.140625" style="387" customWidth="1"/>
    <col min="220" max="220" width="16.42578125" style="387" customWidth="1"/>
    <col min="221" max="221" width="13.85546875" style="387" customWidth="1"/>
    <col min="222" max="222" width="18.140625" style="387" customWidth="1"/>
    <col min="223" max="223" width="9.42578125" style="387" customWidth="1"/>
    <col min="224" max="224" width="13.85546875" style="387" customWidth="1"/>
    <col min="225" max="225" width="18.140625" style="387" customWidth="1"/>
    <col min="226" max="226" width="9.42578125" style="387" customWidth="1"/>
    <col min="227" max="227" width="13.85546875" style="387" customWidth="1"/>
    <col min="228" max="228" width="18.140625" style="387" customWidth="1"/>
    <col min="229" max="229" width="9.42578125" style="387" customWidth="1"/>
    <col min="230" max="230" width="13.85546875" style="387" customWidth="1"/>
    <col min="231" max="231" width="18.140625" style="387" customWidth="1"/>
    <col min="232" max="232" width="9.42578125" style="387" customWidth="1"/>
    <col min="233" max="233" width="13.85546875" style="387" customWidth="1"/>
    <col min="234" max="236" width="18.140625" style="387" customWidth="1"/>
    <col min="237" max="237" width="11.28515625" style="387" customWidth="1"/>
    <col min="238" max="238" width="15.42578125" style="387" customWidth="1"/>
    <col min="239" max="239" width="18.140625" style="387" customWidth="1"/>
    <col min="240" max="471" width="9.140625" style="387"/>
    <col min="472" max="472" width="51.85546875" style="387" customWidth="1"/>
    <col min="473" max="473" width="16.28515625" style="387" customWidth="1"/>
    <col min="474" max="474" width="13.85546875" style="387" customWidth="1"/>
    <col min="475" max="475" width="18.140625" style="387" customWidth="1"/>
    <col min="476" max="476" width="16.42578125" style="387" customWidth="1"/>
    <col min="477" max="477" width="13.85546875" style="387" customWidth="1"/>
    <col min="478" max="478" width="18.140625" style="387" customWidth="1"/>
    <col min="479" max="479" width="9.42578125" style="387" customWidth="1"/>
    <col min="480" max="480" width="13.85546875" style="387" customWidth="1"/>
    <col min="481" max="481" width="18.140625" style="387" customWidth="1"/>
    <col min="482" max="482" width="9.42578125" style="387" customWidth="1"/>
    <col min="483" max="483" width="13.85546875" style="387" customWidth="1"/>
    <col min="484" max="484" width="18.140625" style="387" customWidth="1"/>
    <col min="485" max="485" width="9.42578125" style="387" customWidth="1"/>
    <col min="486" max="486" width="13.85546875" style="387" customWidth="1"/>
    <col min="487" max="487" width="18.140625" style="387" customWidth="1"/>
    <col min="488" max="488" width="9.42578125" style="387" customWidth="1"/>
    <col min="489" max="489" width="13.85546875" style="387" customWidth="1"/>
    <col min="490" max="492" width="18.140625" style="387" customWidth="1"/>
    <col min="493" max="493" width="11.28515625" style="387" customWidth="1"/>
    <col min="494" max="494" width="15.42578125" style="387" customWidth="1"/>
    <col min="495" max="495" width="18.140625" style="387" customWidth="1"/>
    <col min="496" max="727" width="9.140625" style="387"/>
    <col min="728" max="728" width="51.85546875" style="387" customWidth="1"/>
    <col min="729" max="729" width="16.28515625" style="387" customWidth="1"/>
    <col min="730" max="730" width="13.85546875" style="387" customWidth="1"/>
    <col min="731" max="731" width="18.140625" style="387" customWidth="1"/>
    <col min="732" max="732" width="16.42578125" style="387" customWidth="1"/>
    <col min="733" max="733" width="13.85546875" style="387" customWidth="1"/>
    <col min="734" max="734" width="18.140625" style="387" customWidth="1"/>
    <col min="735" max="735" width="9.42578125" style="387" customWidth="1"/>
    <col min="736" max="736" width="13.85546875" style="387" customWidth="1"/>
    <col min="737" max="737" width="18.140625" style="387" customWidth="1"/>
    <col min="738" max="738" width="9.42578125" style="387" customWidth="1"/>
    <col min="739" max="739" width="13.85546875" style="387" customWidth="1"/>
    <col min="740" max="740" width="18.140625" style="387" customWidth="1"/>
    <col min="741" max="741" width="9.42578125" style="387" customWidth="1"/>
    <col min="742" max="742" width="13.85546875" style="387" customWidth="1"/>
    <col min="743" max="743" width="18.140625" style="387" customWidth="1"/>
    <col min="744" max="744" width="9.42578125" style="387" customWidth="1"/>
    <col min="745" max="745" width="13.85546875" style="387" customWidth="1"/>
    <col min="746" max="748" width="18.140625" style="387" customWidth="1"/>
    <col min="749" max="749" width="11.28515625" style="387" customWidth="1"/>
    <col min="750" max="750" width="15.42578125" style="387" customWidth="1"/>
    <col min="751" max="751" width="18.140625" style="387" customWidth="1"/>
    <col min="752" max="983" width="9.140625" style="387"/>
    <col min="984" max="984" width="51.85546875" style="387" customWidth="1"/>
    <col min="985" max="985" width="16.28515625" style="387" customWidth="1"/>
    <col min="986" max="986" width="13.85546875" style="387" customWidth="1"/>
    <col min="987" max="987" width="18.140625" style="387" customWidth="1"/>
    <col min="988" max="988" width="16.42578125" style="387" customWidth="1"/>
    <col min="989" max="989" width="13.85546875" style="387" customWidth="1"/>
    <col min="990" max="990" width="18.140625" style="387" customWidth="1"/>
    <col min="991" max="991" width="9.42578125" style="387" customWidth="1"/>
    <col min="992" max="992" width="13.85546875" style="387" customWidth="1"/>
    <col min="993" max="993" width="18.140625" style="387" customWidth="1"/>
    <col min="994" max="994" width="9.42578125" style="387" customWidth="1"/>
    <col min="995" max="995" width="13.85546875" style="387" customWidth="1"/>
    <col min="996" max="996" width="18.140625" style="387" customWidth="1"/>
    <col min="997" max="997" width="9.42578125" style="387" customWidth="1"/>
    <col min="998" max="998" width="13.85546875" style="387" customWidth="1"/>
    <col min="999" max="999" width="18.140625" style="387" customWidth="1"/>
    <col min="1000" max="1000" width="9.42578125" style="387" customWidth="1"/>
    <col min="1001" max="1001" width="13.85546875" style="387" customWidth="1"/>
    <col min="1002" max="1004" width="18.140625" style="387" customWidth="1"/>
    <col min="1005" max="1005" width="11.28515625" style="387" customWidth="1"/>
    <col min="1006" max="1006" width="15.42578125" style="387" customWidth="1"/>
    <col min="1007" max="1007" width="18.140625" style="387" customWidth="1"/>
    <col min="1008" max="1239" width="9.140625" style="387"/>
    <col min="1240" max="1240" width="51.85546875" style="387" customWidth="1"/>
    <col min="1241" max="1241" width="16.28515625" style="387" customWidth="1"/>
    <col min="1242" max="1242" width="13.85546875" style="387" customWidth="1"/>
    <col min="1243" max="1243" width="18.140625" style="387" customWidth="1"/>
    <col min="1244" max="1244" width="16.42578125" style="387" customWidth="1"/>
    <col min="1245" max="1245" width="13.85546875" style="387" customWidth="1"/>
    <col min="1246" max="1246" width="18.140625" style="387" customWidth="1"/>
    <col min="1247" max="1247" width="9.42578125" style="387" customWidth="1"/>
    <col min="1248" max="1248" width="13.85546875" style="387" customWidth="1"/>
    <col min="1249" max="1249" width="18.140625" style="387" customWidth="1"/>
    <col min="1250" max="1250" width="9.42578125" style="387" customWidth="1"/>
    <col min="1251" max="1251" width="13.85546875" style="387" customWidth="1"/>
    <col min="1252" max="1252" width="18.140625" style="387" customWidth="1"/>
    <col min="1253" max="1253" width="9.42578125" style="387" customWidth="1"/>
    <col min="1254" max="1254" width="13.85546875" style="387" customWidth="1"/>
    <col min="1255" max="1255" width="18.140625" style="387" customWidth="1"/>
    <col min="1256" max="1256" width="9.42578125" style="387" customWidth="1"/>
    <col min="1257" max="1257" width="13.85546875" style="387" customWidth="1"/>
    <col min="1258" max="1260" width="18.140625" style="387" customWidth="1"/>
    <col min="1261" max="1261" width="11.28515625" style="387" customWidth="1"/>
    <col min="1262" max="1262" width="15.42578125" style="387" customWidth="1"/>
    <col min="1263" max="1263" width="18.140625" style="387" customWidth="1"/>
    <col min="1264" max="1495" width="9.140625" style="387"/>
    <col min="1496" max="1496" width="51.85546875" style="387" customWidth="1"/>
    <col min="1497" max="1497" width="16.28515625" style="387" customWidth="1"/>
    <col min="1498" max="1498" width="13.85546875" style="387" customWidth="1"/>
    <col min="1499" max="1499" width="18.140625" style="387" customWidth="1"/>
    <col min="1500" max="1500" width="16.42578125" style="387" customWidth="1"/>
    <col min="1501" max="1501" width="13.85546875" style="387" customWidth="1"/>
    <col min="1502" max="1502" width="18.140625" style="387" customWidth="1"/>
    <col min="1503" max="1503" width="9.42578125" style="387" customWidth="1"/>
    <col min="1504" max="1504" width="13.85546875" style="387" customWidth="1"/>
    <col min="1505" max="1505" width="18.140625" style="387" customWidth="1"/>
    <col min="1506" max="1506" width="9.42578125" style="387" customWidth="1"/>
    <col min="1507" max="1507" width="13.85546875" style="387" customWidth="1"/>
    <col min="1508" max="1508" width="18.140625" style="387" customWidth="1"/>
    <col min="1509" max="1509" width="9.42578125" style="387" customWidth="1"/>
    <col min="1510" max="1510" width="13.85546875" style="387" customWidth="1"/>
    <col min="1511" max="1511" width="18.140625" style="387" customWidth="1"/>
    <col min="1512" max="1512" width="9.42578125" style="387" customWidth="1"/>
    <col min="1513" max="1513" width="13.85546875" style="387" customWidth="1"/>
    <col min="1514" max="1516" width="18.140625" style="387" customWidth="1"/>
    <col min="1517" max="1517" width="11.28515625" style="387" customWidth="1"/>
    <col min="1518" max="1518" width="15.42578125" style="387" customWidth="1"/>
    <col min="1519" max="1519" width="18.140625" style="387" customWidth="1"/>
    <col min="1520" max="1751" width="9.140625" style="387"/>
    <col min="1752" max="1752" width="51.85546875" style="387" customWidth="1"/>
    <col min="1753" max="1753" width="16.28515625" style="387" customWidth="1"/>
    <col min="1754" max="1754" width="13.85546875" style="387" customWidth="1"/>
    <col min="1755" max="1755" width="18.140625" style="387" customWidth="1"/>
    <col min="1756" max="1756" width="16.42578125" style="387" customWidth="1"/>
    <col min="1757" max="1757" width="13.85546875" style="387" customWidth="1"/>
    <col min="1758" max="1758" width="18.140625" style="387" customWidth="1"/>
    <col min="1759" max="1759" width="9.42578125" style="387" customWidth="1"/>
    <col min="1760" max="1760" width="13.85546875" style="387" customWidth="1"/>
    <col min="1761" max="1761" width="18.140625" style="387" customWidth="1"/>
    <col min="1762" max="1762" width="9.42578125" style="387" customWidth="1"/>
    <col min="1763" max="1763" width="13.85546875" style="387" customWidth="1"/>
    <col min="1764" max="1764" width="18.140625" style="387" customWidth="1"/>
    <col min="1765" max="1765" width="9.42578125" style="387" customWidth="1"/>
    <col min="1766" max="1766" width="13.85546875" style="387" customWidth="1"/>
    <col min="1767" max="1767" width="18.140625" style="387" customWidth="1"/>
    <col min="1768" max="1768" width="9.42578125" style="387" customWidth="1"/>
    <col min="1769" max="1769" width="13.85546875" style="387" customWidth="1"/>
    <col min="1770" max="1772" width="18.140625" style="387" customWidth="1"/>
    <col min="1773" max="1773" width="11.28515625" style="387" customWidth="1"/>
    <col min="1774" max="1774" width="15.42578125" style="387" customWidth="1"/>
    <col min="1775" max="1775" width="18.140625" style="387" customWidth="1"/>
    <col min="1776" max="2007" width="9.140625" style="387"/>
    <col min="2008" max="2008" width="51.85546875" style="387" customWidth="1"/>
    <col min="2009" max="2009" width="16.28515625" style="387" customWidth="1"/>
    <col min="2010" max="2010" width="13.85546875" style="387" customWidth="1"/>
    <col min="2011" max="2011" width="18.140625" style="387" customWidth="1"/>
    <col min="2012" max="2012" width="16.42578125" style="387" customWidth="1"/>
    <col min="2013" max="2013" width="13.85546875" style="387" customWidth="1"/>
    <col min="2014" max="2014" width="18.140625" style="387" customWidth="1"/>
    <col min="2015" max="2015" width="9.42578125" style="387" customWidth="1"/>
    <col min="2016" max="2016" width="13.85546875" style="387" customWidth="1"/>
    <col min="2017" max="2017" width="18.140625" style="387" customWidth="1"/>
    <col min="2018" max="2018" width="9.42578125" style="387" customWidth="1"/>
    <col min="2019" max="2019" width="13.85546875" style="387" customWidth="1"/>
    <col min="2020" max="2020" width="18.140625" style="387" customWidth="1"/>
    <col min="2021" max="2021" width="9.42578125" style="387" customWidth="1"/>
    <col min="2022" max="2022" width="13.85546875" style="387" customWidth="1"/>
    <col min="2023" max="2023" width="18.140625" style="387" customWidth="1"/>
    <col min="2024" max="2024" width="9.42578125" style="387" customWidth="1"/>
    <col min="2025" max="2025" width="13.85546875" style="387" customWidth="1"/>
    <col min="2026" max="2028" width="18.140625" style="387" customWidth="1"/>
    <col min="2029" max="2029" width="11.28515625" style="387" customWidth="1"/>
    <col min="2030" max="2030" width="15.42578125" style="387" customWidth="1"/>
    <col min="2031" max="2031" width="18.140625" style="387" customWidth="1"/>
    <col min="2032" max="2263" width="9.140625" style="387"/>
    <col min="2264" max="2264" width="51.85546875" style="387" customWidth="1"/>
    <col min="2265" max="2265" width="16.28515625" style="387" customWidth="1"/>
    <col min="2266" max="2266" width="13.85546875" style="387" customWidth="1"/>
    <col min="2267" max="2267" width="18.140625" style="387" customWidth="1"/>
    <col min="2268" max="2268" width="16.42578125" style="387" customWidth="1"/>
    <col min="2269" max="2269" width="13.85546875" style="387" customWidth="1"/>
    <col min="2270" max="2270" width="18.140625" style="387" customWidth="1"/>
    <col min="2271" max="2271" width="9.42578125" style="387" customWidth="1"/>
    <col min="2272" max="2272" width="13.85546875" style="387" customWidth="1"/>
    <col min="2273" max="2273" width="18.140625" style="387" customWidth="1"/>
    <col min="2274" max="2274" width="9.42578125" style="387" customWidth="1"/>
    <col min="2275" max="2275" width="13.85546875" style="387" customWidth="1"/>
    <col min="2276" max="2276" width="18.140625" style="387" customWidth="1"/>
    <col min="2277" max="2277" width="9.42578125" style="387" customWidth="1"/>
    <col min="2278" max="2278" width="13.85546875" style="387" customWidth="1"/>
    <col min="2279" max="2279" width="18.140625" style="387" customWidth="1"/>
    <col min="2280" max="2280" width="9.42578125" style="387" customWidth="1"/>
    <col min="2281" max="2281" width="13.85546875" style="387" customWidth="1"/>
    <col min="2282" max="2284" width="18.140625" style="387" customWidth="1"/>
    <col min="2285" max="2285" width="11.28515625" style="387" customWidth="1"/>
    <col min="2286" max="2286" width="15.42578125" style="387" customWidth="1"/>
    <col min="2287" max="2287" width="18.140625" style="387" customWidth="1"/>
    <col min="2288" max="2519" width="9.140625" style="387"/>
    <col min="2520" max="2520" width="51.85546875" style="387" customWidth="1"/>
    <col min="2521" max="2521" width="16.28515625" style="387" customWidth="1"/>
    <col min="2522" max="2522" width="13.85546875" style="387" customWidth="1"/>
    <col min="2523" max="2523" width="18.140625" style="387" customWidth="1"/>
    <col min="2524" max="2524" width="16.42578125" style="387" customWidth="1"/>
    <col min="2525" max="2525" width="13.85546875" style="387" customWidth="1"/>
    <col min="2526" max="2526" width="18.140625" style="387" customWidth="1"/>
    <col min="2527" max="2527" width="9.42578125" style="387" customWidth="1"/>
    <col min="2528" max="2528" width="13.85546875" style="387" customWidth="1"/>
    <col min="2529" max="2529" width="18.140625" style="387" customWidth="1"/>
    <col min="2530" max="2530" width="9.42578125" style="387" customWidth="1"/>
    <col min="2531" max="2531" width="13.85546875" style="387" customWidth="1"/>
    <col min="2532" max="2532" width="18.140625" style="387" customWidth="1"/>
    <col min="2533" max="2533" width="9.42578125" style="387" customWidth="1"/>
    <col min="2534" max="2534" width="13.85546875" style="387" customWidth="1"/>
    <col min="2535" max="2535" width="18.140625" style="387" customWidth="1"/>
    <col min="2536" max="2536" width="9.42578125" style="387" customWidth="1"/>
    <col min="2537" max="2537" width="13.85546875" style="387" customWidth="1"/>
    <col min="2538" max="2540" width="18.140625" style="387" customWidth="1"/>
    <col min="2541" max="2541" width="11.28515625" style="387" customWidth="1"/>
    <col min="2542" max="2542" width="15.42578125" style="387" customWidth="1"/>
    <col min="2543" max="2543" width="18.140625" style="387" customWidth="1"/>
    <col min="2544" max="2775" width="9.140625" style="387"/>
    <col min="2776" max="2776" width="51.85546875" style="387" customWidth="1"/>
    <col min="2777" max="2777" width="16.28515625" style="387" customWidth="1"/>
    <col min="2778" max="2778" width="13.85546875" style="387" customWidth="1"/>
    <col min="2779" max="2779" width="18.140625" style="387" customWidth="1"/>
    <col min="2780" max="2780" width="16.42578125" style="387" customWidth="1"/>
    <col min="2781" max="2781" width="13.85546875" style="387" customWidth="1"/>
    <col min="2782" max="2782" width="18.140625" style="387" customWidth="1"/>
    <col min="2783" max="2783" width="9.42578125" style="387" customWidth="1"/>
    <col min="2784" max="2784" width="13.85546875" style="387" customWidth="1"/>
    <col min="2785" max="2785" width="18.140625" style="387" customWidth="1"/>
    <col min="2786" max="2786" width="9.42578125" style="387" customWidth="1"/>
    <col min="2787" max="2787" width="13.85546875" style="387" customWidth="1"/>
    <col min="2788" max="2788" width="18.140625" style="387" customWidth="1"/>
    <col min="2789" max="2789" width="9.42578125" style="387" customWidth="1"/>
    <col min="2790" max="2790" width="13.85546875" style="387" customWidth="1"/>
    <col min="2791" max="2791" width="18.140625" style="387" customWidth="1"/>
    <col min="2792" max="2792" width="9.42578125" style="387" customWidth="1"/>
    <col min="2793" max="2793" width="13.85546875" style="387" customWidth="1"/>
    <col min="2794" max="2796" width="18.140625" style="387" customWidth="1"/>
    <col min="2797" max="2797" width="11.28515625" style="387" customWidth="1"/>
    <col min="2798" max="2798" width="15.42578125" style="387" customWidth="1"/>
    <col min="2799" max="2799" width="18.140625" style="387" customWidth="1"/>
    <col min="2800" max="3031" width="9.140625" style="387"/>
    <col min="3032" max="3032" width="51.85546875" style="387" customWidth="1"/>
    <col min="3033" max="3033" width="16.28515625" style="387" customWidth="1"/>
    <col min="3034" max="3034" width="13.85546875" style="387" customWidth="1"/>
    <col min="3035" max="3035" width="18.140625" style="387" customWidth="1"/>
    <col min="3036" max="3036" width="16.42578125" style="387" customWidth="1"/>
    <col min="3037" max="3037" width="13.85546875" style="387" customWidth="1"/>
    <col min="3038" max="3038" width="18.140625" style="387" customWidth="1"/>
    <col min="3039" max="3039" width="9.42578125" style="387" customWidth="1"/>
    <col min="3040" max="3040" width="13.85546875" style="387" customWidth="1"/>
    <col min="3041" max="3041" width="18.140625" style="387" customWidth="1"/>
    <col min="3042" max="3042" width="9.42578125" style="387" customWidth="1"/>
    <col min="3043" max="3043" width="13.85546875" style="387" customWidth="1"/>
    <col min="3044" max="3044" width="18.140625" style="387" customWidth="1"/>
    <col min="3045" max="3045" width="9.42578125" style="387" customWidth="1"/>
    <col min="3046" max="3046" width="13.85546875" style="387" customWidth="1"/>
    <col min="3047" max="3047" width="18.140625" style="387" customWidth="1"/>
    <col min="3048" max="3048" width="9.42578125" style="387" customWidth="1"/>
    <col min="3049" max="3049" width="13.85546875" style="387" customWidth="1"/>
    <col min="3050" max="3052" width="18.140625" style="387" customWidth="1"/>
    <col min="3053" max="3053" width="11.28515625" style="387" customWidth="1"/>
    <col min="3054" max="3054" width="15.42578125" style="387" customWidth="1"/>
    <col min="3055" max="3055" width="18.140625" style="387" customWidth="1"/>
    <col min="3056" max="3287" width="9.140625" style="387"/>
    <col min="3288" max="3288" width="51.85546875" style="387" customWidth="1"/>
    <col min="3289" max="3289" width="16.28515625" style="387" customWidth="1"/>
    <col min="3290" max="3290" width="13.85546875" style="387" customWidth="1"/>
    <col min="3291" max="3291" width="18.140625" style="387" customWidth="1"/>
    <col min="3292" max="3292" width="16.42578125" style="387" customWidth="1"/>
    <col min="3293" max="3293" width="13.85546875" style="387" customWidth="1"/>
    <col min="3294" max="3294" width="18.140625" style="387" customWidth="1"/>
    <col min="3295" max="3295" width="9.42578125" style="387" customWidth="1"/>
    <col min="3296" max="3296" width="13.85546875" style="387" customWidth="1"/>
    <col min="3297" max="3297" width="18.140625" style="387" customWidth="1"/>
    <col min="3298" max="3298" width="9.42578125" style="387" customWidth="1"/>
    <col min="3299" max="3299" width="13.85546875" style="387" customWidth="1"/>
    <col min="3300" max="3300" width="18.140625" style="387" customWidth="1"/>
    <col min="3301" max="3301" width="9.42578125" style="387" customWidth="1"/>
    <col min="3302" max="3302" width="13.85546875" style="387" customWidth="1"/>
    <col min="3303" max="3303" width="18.140625" style="387" customWidth="1"/>
    <col min="3304" max="3304" width="9.42578125" style="387" customWidth="1"/>
    <col min="3305" max="3305" width="13.85546875" style="387" customWidth="1"/>
    <col min="3306" max="3308" width="18.140625" style="387" customWidth="1"/>
    <col min="3309" max="3309" width="11.28515625" style="387" customWidth="1"/>
    <col min="3310" max="3310" width="15.42578125" style="387" customWidth="1"/>
    <col min="3311" max="3311" width="18.140625" style="387" customWidth="1"/>
    <col min="3312" max="3543" width="9.140625" style="387"/>
    <col min="3544" max="3544" width="51.85546875" style="387" customWidth="1"/>
    <col min="3545" max="3545" width="16.28515625" style="387" customWidth="1"/>
    <col min="3546" max="3546" width="13.85546875" style="387" customWidth="1"/>
    <col min="3547" max="3547" width="18.140625" style="387" customWidth="1"/>
    <col min="3548" max="3548" width="16.42578125" style="387" customWidth="1"/>
    <col min="3549" max="3549" width="13.85546875" style="387" customWidth="1"/>
    <col min="3550" max="3550" width="18.140625" style="387" customWidth="1"/>
    <col min="3551" max="3551" width="9.42578125" style="387" customWidth="1"/>
    <col min="3552" max="3552" width="13.85546875" style="387" customWidth="1"/>
    <col min="3553" max="3553" width="18.140625" style="387" customWidth="1"/>
    <col min="3554" max="3554" width="9.42578125" style="387" customWidth="1"/>
    <col min="3555" max="3555" width="13.85546875" style="387" customWidth="1"/>
    <col min="3556" max="3556" width="18.140625" style="387" customWidth="1"/>
    <col min="3557" max="3557" width="9.42578125" style="387" customWidth="1"/>
    <col min="3558" max="3558" width="13.85546875" style="387" customWidth="1"/>
    <col min="3559" max="3559" width="18.140625" style="387" customWidth="1"/>
    <col min="3560" max="3560" width="9.42578125" style="387" customWidth="1"/>
    <col min="3561" max="3561" width="13.85546875" style="387" customWidth="1"/>
    <col min="3562" max="3564" width="18.140625" style="387" customWidth="1"/>
    <col min="3565" max="3565" width="11.28515625" style="387" customWidth="1"/>
    <col min="3566" max="3566" width="15.42578125" style="387" customWidth="1"/>
    <col min="3567" max="3567" width="18.140625" style="387" customWidth="1"/>
    <col min="3568" max="3799" width="9.140625" style="387"/>
    <col min="3800" max="3800" width="51.85546875" style="387" customWidth="1"/>
    <col min="3801" max="3801" width="16.28515625" style="387" customWidth="1"/>
    <col min="3802" max="3802" width="13.85546875" style="387" customWidth="1"/>
    <col min="3803" max="3803" width="18.140625" style="387" customWidth="1"/>
    <col min="3804" max="3804" width="16.42578125" style="387" customWidth="1"/>
    <col min="3805" max="3805" width="13.85546875" style="387" customWidth="1"/>
    <col min="3806" max="3806" width="18.140625" style="387" customWidth="1"/>
    <col min="3807" max="3807" width="9.42578125" style="387" customWidth="1"/>
    <col min="3808" max="3808" width="13.85546875" style="387" customWidth="1"/>
    <col min="3809" max="3809" width="18.140625" style="387" customWidth="1"/>
    <col min="3810" max="3810" width="9.42578125" style="387" customWidth="1"/>
    <col min="3811" max="3811" width="13.85546875" style="387" customWidth="1"/>
    <col min="3812" max="3812" width="18.140625" style="387" customWidth="1"/>
    <col min="3813" max="3813" width="9.42578125" style="387" customWidth="1"/>
    <col min="3814" max="3814" width="13.85546875" style="387" customWidth="1"/>
    <col min="3815" max="3815" width="18.140625" style="387" customWidth="1"/>
    <col min="3816" max="3816" width="9.42578125" style="387" customWidth="1"/>
    <col min="3817" max="3817" width="13.85546875" style="387" customWidth="1"/>
    <col min="3818" max="3820" width="18.140625" style="387" customWidth="1"/>
    <col min="3821" max="3821" width="11.28515625" style="387" customWidth="1"/>
    <col min="3822" max="3822" width="15.42578125" style="387" customWidth="1"/>
    <col min="3823" max="3823" width="18.140625" style="387" customWidth="1"/>
    <col min="3824" max="4055" width="9.140625" style="387"/>
    <col min="4056" max="4056" width="51.85546875" style="387" customWidth="1"/>
    <col min="4057" max="4057" width="16.28515625" style="387" customWidth="1"/>
    <col min="4058" max="4058" width="13.85546875" style="387" customWidth="1"/>
    <col min="4059" max="4059" width="18.140625" style="387" customWidth="1"/>
    <col min="4060" max="4060" width="16.42578125" style="387" customWidth="1"/>
    <col min="4061" max="4061" width="13.85546875" style="387" customWidth="1"/>
    <col min="4062" max="4062" width="18.140625" style="387" customWidth="1"/>
    <col min="4063" max="4063" width="9.42578125" style="387" customWidth="1"/>
    <col min="4064" max="4064" width="13.85546875" style="387" customWidth="1"/>
    <col min="4065" max="4065" width="18.140625" style="387" customWidth="1"/>
    <col min="4066" max="4066" width="9.42578125" style="387" customWidth="1"/>
    <col min="4067" max="4067" width="13.85546875" style="387" customWidth="1"/>
    <col min="4068" max="4068" width="18.140625" style="387" customWidth="1"/>
    <col min="4069" max="4069" width="9.42578125" style="387" customWidth="1"/>
    <col min="4070" max="4070" width="13.85546875" style="387" customWidth="1"/>
    <col min="4071" max="4071" width="18.140625" style="387" customWidth="1"/>
    <col min="4072" max="4072" width="9.42578125" style="387" customWidth="1"/>
    <col min="4073" max="4073" width="13.85546875" style="387" customWidth="1"/>
    <col min="4074" max="4076" width="18.140625" style="387" customWidth="1"/>
    <col min="4077" max="4077" width="11.28515625" style="387" customWidth="1"/>
    <col min="4078" max="4078" width="15.42578125" style="387" customWidth="1"/>
    <col min="4079" max="4079" width="18.140625" style="387" customWidth="1"/>
    <col min="4080" max="4311" width="9.140625" style="387"/>
    <col min="4312" max="4312" width="51.85546875" style="387" customWidth="1"/>
    <col min="4313" max="4313" width="16.28515625" style="387" customWidth="1"/>
    <col min="4314" max="4314" width="13.85546875" style="387" customWidth="1"/>
    <col min="4315" max="4315" width="18.140625" style="387" customWidth="1"/>
    <col min="4316" max="4316" width="16.42578125" style="387" customWidth="1"/>
    <col min="4317" max="4317" width="13.85546875" style="387" customWidth="1"/>
    <col min="4318" max="4318" width="18.140625" style="387" customWidth="1"/>
    <col min="4319" max="4319" width="9.42578125" style="387" customWidth="1"/>
    <col min="4320" max="4320" width="13.85546875" style="387" customWidth="1"/>
    <col min="4321" max="4321" width="18.140625" style="387" customWidth="1"/>
    <col min="4322" max="4322" width="9.42578125" style="387" customWidth="1"/>
    <col min="4323" max="4323" width="13.85546875" style="387" customWidth="1"/>
    <col min="4324" max="4324" width="18.140625" style="387" customWidth="1"/>
    <col min="4325" max="4325" width="9.42578125" style="387" customWidth="1"/>
    <col min="4326" max="4326" width="13.85546875" style="387" customWidth="1"/>
    <col min="4327" max="4327" width="18.140625" style="387" customWidth="1"/>
    <col min="4328" max="4328" width="9.42578125" style="387" customWidth="1"/>
    <col min="4329" max="4329" width="13.85546875" style="387" customWidth="1"/>
    <col min="4330" max="4332" width="18.140625" style="387" customWidth="1"/>
    <col min="4333" max="4333" width="11.28515625" style="387" customWidth="1"/>
    <col min="4334" max="4334" width="15.42578125" style="387" customWidth="1"/>
    <col min="4335" max="4335" width="18.140625" style="387" customWidth="1"/>
    <col min="4336" max="4567" width="9.140625" style="387"/>
    <col min="4568" max="4568" width="51.85546875" style="387" customWidth="1"/>
    <col min="4569" max="4569" width="16.28515625" style="387" customWidth="1"/>
    <col min="4570" max="4570" width="13.85546875" style="387" customWidth="1"/>
    <col min="4571" max="4571" width="18.140625" style="387" customWidth="1"/>
    <col min="4572" max="4572" width="16.42578125" style="387" customWidth="1"/>
    <col min="4573" max="4573" width="13.85546875" style="387" customWidth="1"/>
    <col min="4574" max="4574" width="18.140625" style="387" customWidth="1"/>
    <col min="4575" max="4575" width="9.42578125" style="387" customWidth="1"/>
    <col min="4576" max="4576" width="13.85546875" style="387" customWidth="1"/>
    <col min="4577" max="4577" width="18.140625" style="387" customWidth="1"/>
    <col min="4578" max="4578" width="9.42578125" style="387" customWidth="1"/>
    <col min="4579" max="4579" width="13.85546875" style="387" customWidth="1"/>
    <col min="4580" max="4580" width="18.140625" style="387" customWidth="1"/>
    <col min="4581" max="4581" width="9.42578125" style="387" customWidth="1"/>
    <col min="4582" max="4582" width="13.85546875" style="387" customWidth="1"/>
    <col min="4583" max="4583" width="18.140625" style="387" customWidth="1"/>
    <col min="4584" max="4584" width="9.42578125" style="387" customWidth="1"/>
    <col min="4585" max="4585" width="13.85546875" style="387" customWidth="1"/>
    <col min="4586" max="4588" width="18.140625" style="387" customWidth="1"/>
    <col min="4589" max="4589" width="11.28515625" style="387" customWidth="1"/>
    <col min="4590" max="4590" width="15.42578125" style="387" customWidth="1"/>
    <col min="4591" max="4591" width="18.140625" style="387" customWidth="1"/>
    <col min="4592" max="4823" width="9.140625" style="387"/>
    <col min="4824" max="4824" width="51.85546875" style="387" customWidth="1"/>
    <col min="4825" max="4825" width="16.28515625" style="387" customWidth="1"/>
    <col min="4826" max="4826" width="13.85546875" style="387" customWidth="1"/>
    <col min="4827" max="4827" width="18.140625" style="387" customWidth="1"/>
    <col min="4828" max="4828" width="16.42578125" style="387" customWidth="1"/>
    <col min="4829" max="4829" width="13.85546875" style="387" customWidth="1"/>
    <col min="4830" max="4830" width="18.140625" style="387" customWidth="1"/>
    <col min="4831" max="4831" width="9.42578125" style="387" customWidth="1"/>
    <col min="4832" max="4832" width="13.85546875" style="387" customWidth="1"/>
    <col min="4833" max="4833" width="18.140625" style="387" customWidth="1"/>
    <col min="4834" max="4834" width="9.42578125" style="387" customWidth="1"/>
    <col min="4835" max="4835" width="13.85546875" style="387" customWidth="1"/>
    <col min="4836" max="4836" width="18.140625" style="387" customWidth="1"/>
    <col min="4837" max="4837" width="9.42578125" style="387" customWidth="1"/>
    <col min="4838" max="4838" width="13.85546875" style="387" customWidth="1"/>
    <col min="4839" max="4839" width="18.140625" style="387" customWidth="1"/>
    <col min="4840" max="4840" width="9.42578125" style="387" customWidth="1"/>
    <col min="4841" max="4841" width="13.85546875" style="387" customWidth="1"/>
    <col min="4842" max="4844" width="18.140625" style="387" customWidth="1"/>
    <col min="4845" max="4845" width="11.28515625" style="387" customWidth="1"/>
    <col min="4846" max="4846" width="15.42578125" style="387" customWidth="1"/>
    <col min="4847" max="4847" width="18.140625" style="387" customWidth="1"/>
    <col min="4848" max="5079" width="9.140625" style="387"/>
    <col min="5080" max="5080" width="51.85546875" style="387" customWidth="1"/>
    <col min="5081" max="5081" width="16.28515625" style="387" customWidth="1"/>
    <col min="5082" max="5082" width="13.85546875" style="387" customWidth="1"/>
    <col min="5083" max="5083" width="18.140625" style="387" customWidth="1"/>
    <col min="5084" max="5084" width="16.42578125" style="387" customWidth="1"/>
    <col min="5085" max="5085" width="13.85546875" style="387" customWidth="1"/>
    <col min="5086" max="5086" width="18.140625" style="387" customWidth="1"/>
    <col min="5087" max="5087" width="9.42578125" style="387" customWidth="1"/>
    <col min="5088" max="5088" width="13.85546875" style="387" customWidth="1"/>
    <col min="5089" max="5089" width="18.140625" style="387" customWidth="1"/>
    <col min="5090" max="5090" width="9.42578125" style="387" customWidth="1"/>
    <col min="5091" max="5091" width="13.85546875" style="387" customWidth="1"/>
    <col min="5092" max="5092" width="18.140625" style="387" customWidth="1"/>
    <col min="5093" max="5093" width="9.42578125" style="387" customWidth="1"/>
    <col min="5094" max="5094" width="13.85546875" style="387" customWidth="1"/>
    <col min="5095" max="5095" width="18.140625" style="387" customWidth="1"/>
    <col min="5096" max="5096" width="9.42578125" style="387" customWidth="1"/>
    <col min="5097" max="5097" width="13.85546875" style="387" customWidth="1"/>
    <col min="5098" max="5100" width="18.140625" style="387" customWidth="1"/>
    <col min="5101" max="5101" width="11.28515625" style="387" customWidth="1"/>
    <col min="5102" max="5102" width="15.42578125" style="387" customWidth="1"/>
    <col min="5103" max="5103" width="18.140625" style="387" customWidth="1"/>
    <col min="5104" max="5335" width="9.140625" style="387"/>
    <col min="5336" max="5336" width="51.85546875" style="387" customWidth="1"/>
    <col min="5337" max="5337" width="16.28515625" style="387" customWidth="1"/>
    <col min="5338" max="5338" width="13.85546875" style="387" customWidth="1"/>
    <col min="5339" max="5339" width="18.140625" style="387" customWidth="1"/>
    <col min="5340" max="5340" width="16.42578125" style="387" customWidth="1"/>
    <col min="5341" max="5341" width="13.85546875" style="387" customWidth="1"/>
    <col min="5342" max="5342" width="18.140625" style="387" customWidth="1"/>
    <col min="5343" max="5343" width="9.42578125" style="387" customWidth="1"/>
    <col min="5344" max="5344" width="13.85546875" style="387" customWidth="1"/>
    <col min="5345" max="5345" width="18.140625" style="387" customWidth="1"/>
    <col min="5346" max="5346" width="9.42578125" style="387" customWidth="1"/>
    <col min="5347" max="5347" width="13.85546875" style="387" customWidth="1"/>
    <col min="5348" max="5348" width="18.140625" style="387" customWidth="1"/>
    <col min="5349" max="5349" width="9.42578125" style="387" customWidth="1"/>
    <col min="5350" max="5350" width="13.85546875" style="387" customWidth="1"/>
    <col min="5351" max="5351" width="18.140625" style="387" customWidth="1"/>
    <col min="5352" max="5352" width="9.42578125" style="387" customWidth="1"/>
    <col min="5353" max="5353" width="13.85546875" style="387" customWidth="1"/>
    <col min="5354" max="5356" width="18.140625" style="387" customWidth="1"/>
    <col min="5357" max="5357" width="11.28515625" style="387" customWidth="1"/>
    <col min="5358" max="5358" width="15.42578125" style="387" customWidth="1"/>
    <col min="5359" max="5359" width="18.140625" style="387" customWidth="1"/>
    <col min="5360" max="5591" width="9.140625" style="387"/>
    <col min="5592" max="5592" width="51.85546875" style="387" customWidth="1"/>
    <col min="5593" max="5593" width="16.28515625" style="387" customWidth="1"/>
    <col min="5594" max="5594" width="13.85546875" style="387" customWidth="1"/>
    <col min="5595" max="5595" width="18.140625" style="387" customWidth="1"/>
    <col min="5596" max="5596" width="16.42578125" style="387" customWidth="1"/>
    <col min="5597" max="5597" width="13.85546875" style="387" customWidth="1"/>
    <col min="5598" max="5598" width="18.140625" style="387" customWidth="1"/>
    <col min="5599" max="5599" width="9.42578125" style="387" customWidth="1"/>
    <col min="5600" max="5600" width="13.85546875" style="387" customWidth="1"/>
    <col min="5601" max="5601" width="18.140625" style="387" customWidth="1"/>
    <col min="5602" max="5602" width="9.42578125" style="387" customWidth="1"/>
    <col min="5603" max="5603" width="13.85546875" style="387" customWidth="1"/>
    <col min="5604" max="5604" width="18.140625" style="387" customWidth="1"/>
    <col min="5605" max="5605" width="9.42578125" style="387" customWidth="1"/>
    <col min="5606" max="5606" width="13.85546875" style="387" customWidth="1"/>
    <col min="5607" max="5607" width="18.140625" style="387" customWidth="1"/>
    <col min="5608" max="5608" width="9.42578125" style="387" customWidth="1"/>
    <col min="5609" max="5609" width="13.85546875" style="387" customWidth="1"/>
    <col min="5610" max="5612" width="18.140625" style="387" customWidth="1"/>
    <col min="5613" max="5613" width="11.28515625" style="387" customWidth="1"/>
    <col min="5614" max="5614" width="15.42578125" style="387" customWidth="1"/>
    <col min="5615" max="5615" width="18.140625" style="387" customWidth="1"/>
    <col min="5616" max="5847" width="9.140625" style="387"/>
    <col min="5848" max="5848" width="51.85546875" style="387" customWidth="1"/>
    <col min="5849" max="5849" width="16.28515625" style="387" customWidth="1"/>
    <col min="5850" max="5850" width="13.85546875" style="387" customWidth="1"/>
    <col min="5851" max="5851" width="18.140625" style="387" customWidth="1"/>
    <col min="5852" max="5852" width="16.42578125" style="387" customWidth="1"/>
    <col min="5853" max="5853" width="13.85546875" style="387" customWidth="1"/>
    <col min="5854" max="5854" width="18.140625" style="387" customWidth="1"/>
    <col min="5855" max="5855" width="9.42578125" style="387" customWidth="1"/>
    <col min="5856" max="5856" width="13.85546875" style="387" customWidth="1"/>
    <col min="5857" max="5857" width="18.140625" style="387" customWidth="1"/>
    <col min="5858" max="5858" width="9.42578125" style="387" customWidth="1"/>
    <col min="5859" max="5859" width="13.85546875" style="387" customWidth="1"/>
    <col min="5860" max="5860" width="18.140625" style="387" customWidth="1"/>
    <col min="5861" max="5861" width="9.42578125" style="387" customWidth="1"/>
    <col min="5862" max="5862" width="13.85546875" style="387" customWidth="1"/>
    <col min="5863" max="5863" width="18.140625" style="387" customWidth="1"/>
    <col min="5864" max="5864" width="9.42578125" style="387" customWidth="1"/>
    <col min="5865" max="5865" width="13.85546875" style="387" customWidth="1"/>
    <col min="5866" max="5868" width="18.140625" style="387" customWidth="1"/>
    <col min="5869" max="5869" width="11.28515625" style="387" customWidth="1"/>
    <col min="5870" max="5870" width="15.42578125" style="387" customWidth="1"/>
    <col min="5871" max="5871" width="18.140625" style="387" customWidth="1"/>
    <col min="5872" max="6103" width="9.140625" style="387"/>
    <col min="6104" max="6104" width="51.85546875" style="387" customWidth="1"/>
    <col min="6105" max="6105" width="16.28515625" style="387" customWidth="1"/>
    <col min="6106" max="6106" width="13.85546875" style="387" customWidth="1"/>
    <col min="6107" max="6107" width="18.140625" style="387" customWidth="1"/>
    <col min="6108" max="6108" width="16.42578125" style="387" customWidth="1"/>
    <col min="6109" max="6109" width="13.85546875" style="387" customWidth="1"/>
    <col min="6110" max="6110" width="18.140625" style="387" customWidth="1"/>
    <col min="6111" max="6111" width="9.42578125" style="387" customWidth="1"/>
    <col min="6112" max="6112" width="13.85546875" style="387" customWidth="1"/>
    <col min="6113" max="6113" width="18.140625" style="387" customWidth="1"/>
    <col min="6114" max="6114" width="9.42578125" style="387" customWidth="1"/>
    <col min="6115" max="6115" width="13.85546875" style="387" customWidth="1"/>
    <col min="6116" max="6116" width="18.140625" style="387" customWidth="1"/>
    <col min="6117" max="6117" width="9.42578125" style="387" customWidth="1"/>
    <col min="6118" max="6118" width="13.85546875" style="387" customWidth="1"/>
    <col min="6119" max="6119" width="18.140625" style="387" customWidth="1"/>
    <col min="6120" max="6120" width="9.42578125" style="387" customWidth="1"/>
    <col min="6121" max="6121" width="13.85546875" style="387" customWidth="1"/>
    <col min="6122" max="6124" width="18.140625" style="387" customWidth="1"/>
    <col min="6125" max="6125" width="11.28515625" style="387" customWidth="1"/>
    <col min="6126" max="6126" width="15.42578125" style="387" customWidth="1"/>
    <col min="6127" max="6127" width="18.140625" style="387" customWidth="1"/>
    <col min="6128" max="6359" width="9.140625" style="387"/>
    <col min="6360" max="6360" width="51.85546875" style="387" customWidth="1"/>
    <col min="6361" max="6361" width="16.28515625" style="387" customWidth="1"/>
    <col min="6362" max="6362" width="13.85546875" style="387" customWidth="1"/>
    <col min="6363" max="6363" width="18.140625" style="387" customWidth="1"/>
    <col min="6364" max="6364" width="16.42578125" style="387" customWidth="1"/>
    <col min="6365" max="6365" width="13.85546875" style="387" customWidth="1"/>
    <col min="6366" max="6366" width="18.140625" style="387" customWidth="1"/>
    <col min="6367" max="6367" width="9.42578125" style="387" customWidth="1"/>
    <col min="6368" max="6368" width="13.85546875" style="387" customWidth="1"/>
    <col min="6369" max="6369" width="18.140625" style="387" customWidth="1"/>
    <col min="6370" max="6370" width="9.42578125" style="387" customWidth="1"/>
    <col min="6371" max="6371" width="13.85546875" style="387" customWidth="1"/>
    <col min="6372" max="6372" width="18.140625" style="387" customWidth="1"/>
    <col min="6373" max="6373" width="9.42578125" style="387" customWidth="1"/>
    <col min="6374" max="6374" width="13.85546875" style="387" customWidth="1"/>
    <col min="6375" max="6375" width="18.140625" style="387" customWidth="1"/>
    <col min="6376" max="6376" width="9.42578125" style="387" customWidth="1"/>
    <col min="6377" max="6377" width="13.85546875" style="387" customWidth="1"/>
    <col min="6378" max="6380" width="18.140625" style="387" customWidth="1"/>
    <col min="6381" max="6381" width="11.28515625" style="387" customWidth="1"/>
    <col min="6382" max="6382" width="15.42578125" style="387" customWidth="1"/>
    <col min="6383" max="6383" width="18.140625" style="387" customWidth="1"/>
    <col min="6384" max="6615" width="9.140625" style="387"/>
    <col min="6616" max="6616" width="51.85546875" style="387" customWidth="1"/>
    <col min="6617" max="6617" width="16.28515625" style="387" customWidth="1"/>
    <col min="6618" max="6618" width="13.85546875" style="387" customWidth="1"/>
    <col min="6619" max="6619" width="18.140625" style="387" customWidth="1"/>
    <col min="6620" max="6620" width="16.42578125" style="387" customWidth="1"/>
    <col min="6621" max="6621" width="13.85546875" style="387" customWidth="1"/>
    <col min="6622" max="6622" width="18.140625" style="387" customWidth="1"/>
    <col min="6623" max="6623" width="9.42578125" style="387" customWidth="1"/>
    <col min="6624" max="6624" width="13.85546875" style="387" customWidth="1"/>
    <col min="6625" max="6625" width="18.140625" style="387" customWidth="1"/>
    <col min="6626" max="6626" width="9.42578125" style="387" customWidth="1"/>
    <col min="6627" max="6627" width="13.85546875" style="387" customWidth="1"/>
    <col min="6628" max="6628" width="18.140625" style="387" customWidth="1"/>
    <col min="6629" max="6629" width="9.42578125" style="387" customWidth="1"/>
    <col min="6630" max="6630" width="13.85546875" style="387" customWidth="1"/>
    <col min="6631" max="6631" width="18.140625" style="387" customWidth="1"/>
    <col min="6632" max="6632" width="9.42578125" style="387" customWidth="1"/>
    <col min="6633" max="6633" width="13.85546875" style="387" customWidth="1"/>
    <col min="6634" max="6636" width="18.140625" style="387" customWidth="1"/>
    <col min="6637" max="6637" width="11.28515625" style="387" customWidth="1"/>
    <col min="6638" max="6638" width="15.42578125" style="387" customWidth="1"/>
    <col min="6639" max="6639" width="18.140625" style="387" customWidth="1"/>
    <col min="6640" max="6871" width="9.140625" style="387"/>
    <col min="6872" max="6872" width="51.85546875" style="387" customWidth="1"/>
    <col min="6873" max="6873" width="16.28515625" style="387" customWidth="1"/>
    <col min="6874" max="6874" width="13.85546875" style="387" customWidth="1"/>
    <col min="6875" max="6875" width="18.140625" style="387" customWidth="1"/>
    <col min="6876" max="6876" width="16.42578125" style="387" customWidth="1"/>
    <col min="6877" max="6877" width="13.85546875" style="387" customWidth="1"/>
    <col min="6878" max="6878" width="18.140625" style="387" customWidth="1"/>
    <col min="6879" max="6879" width="9.42578125" style="387" customWidth="1"/>
    <col min="6880" max="6880" width="13.85546875" style="387" customWidth="1"/>
    <col min="6881" max="6881" width="18.140625" style="387" customWidth="1"/>
    <col min="6882" max="6882" width="9.42578125" style="387" customWidth="1"/>
    <col min="6883" max="6883" width="13.85546875" style="387" customWidth="1"/>
    <col min="6884" max="6884" width="18.140625" style="387" customWidth="1"/>
    <col min="6885" max="6885" width="9.42578125" style="387" customWidth="1"/>
    <col min="6886" max="6886" width="13.85546875" style="387" customWidth="1"/>
    <col min="6887" max="6887" width="18.140625" style="387" customWidth="1"/>
    <col min="6888" max="6888" width="9.42578125" style="387" customWidth="1"/>
    <col min="6889" max="6889" width="13.85546875" style="387" customWidth="1"/>
    <col min="6890" max="6892" width="18.140625" style="387" customWidth="1"/>
    <col min="6893" max="6893" width="11.28515625" style="387" customWidth="1"/>
    <col min="6894" max="6894" width="15.42578125" style="387" customWidth="1"/>
    <col min="6895" max="6895" width="18.140625" style="387" customWidth="1"/>
    <col min="6896" max="7127" width="9.140625" style="387"/>
    <col min="7128" max="7128" width="51.85546875" style="387" customWidth="1"/>
    <col min="7129" max="7129" width="16.28515625" style="387" customWidth="1"/>
    <col min="7130" max="7130" width="13.85546875" style="387" customWidth="1"/>
    <col min="7131" max="7131" width="18.140625" style="387" customWidth="1"/>
    <col min="7132" max="7132" width="16.42578125" style="387" customWidth="1"/>
    <col min="7133" max="7133" width="13.85546875" style="387" customWidth="1"/>
    <col min="7134" max="7134" width="18.140625" style="387" customWidth="1"/>
    <col min="7135" max="7135" width="9.42578125" style="387" customWidth="1"/>
    <col min="7136" max="7136" width="13.85546875" style="387" customWidth="1"/>
    <col min="7137" max="7137" width="18.140625" style="387" customWidth="1"/>
    <col min="7138" max="7138" width="9.42578125" style="387" customWidth="1"/>
    <col min="7139" max="7139" width="13.85546875" style="387" customWidth="1"/>
    <col min="7140" max="7140" width="18.140625" style="387" customWidth="1"/>
    <col min="7141" max="7141" width="9.42578125" style="387" customWidth="1"/>
    <col min="7142" max="7142" width="13.85546875" style="387" customWidth="1"/>
    <col min="7143" max="7143" width="18.140625" style="387" customWidth="1"/>
    <col min="7144" max="7144" width="9.42578125" style="387" customWidth="1"/>
    <col min="7145" max="7145" width="13.85546875" style="387" customWidth="1"/>
    <col min="7146" max="7148" width="18.140625" style="387" customWidth="1"/>
    <col min="7149" max="7149" width="11.28515625" style="387" customWidth="1"/>
    <col min="7150" max="7150" width="15.42578125" style="387" customWidth="1"/>
    <col min="7151" max="7151" width="18.140625" style="387" customWidth="1"/>
    <col min="7152" max="7383" width="9.140625" style="387"/>
    <col min="7384" max="7384" width="51.85546875" style="387" customWidth="1"/>
    <col min="7385" max="7385" width="16.28515625" style="387" customWidth="1"/>
    <col min="7386" max="7386" width="13.85546875" style="387" customWidth="1"/>
    <col min="7387" max="7387" width="18.140625" style="387" customWidth="1"/>
    <col min="7388" max="7388" width="16.42578125" style="387" customWidth="1"/>
    <col min="7389" max="7389" width="13.85546875" style="387" customWidth="1"/>
    <col min="7390" max="7390" width="18.140625" style="387" customWidth="1"/>
    <col min="7391" max="7391" width="9.42578125" style="387" customWidth="1"/>
    <col min="7392" max="7392" width="13.85546875" style="387" customWidth="1"/>
    <col min="7393" max="7393" width="18.140625" style="387" customWidth="1"/>
    <col min="7394" max="7394" width="9.42578125" style="387" customWidth="1"/>
    <col min="7395" max="7395" width="13.85546875" style="387" customWidth="1"/>
    <col min="7396" max="7396" width="18.140625" style="387" customWidth="1"/>
    <col min="7397" max="7397" width="9.42578125" style="387" customWidth="1"/>
    <col min="7398" max="7398" width="13.85546875" style="387" customWidth="1"/>
    <col min="7399" max="7399" width="18.140625" style="387" customWidth="1"/>
    <col min="7400" max="7400" width="9.42578125" style="387" customWidth="1"/>
    <col min="7401" max="7401" width="13.85546875" style="387" customWidth="1"/>
    <col min="7402" max="7404" width="18.140625" style="387" customWidth="1"/>
    <col min="7405" max="7405" width="11.28515625" style="387" customWidth="1"/>
    <col min="7406" max="7406" width="15.42578125" style="387" customWidth="1"/>
    <col min="7407" max="7407" width="18.140625" style="387" customWidth="1"/>
    <col min="7408" max="7639" width="9.140625" style="387"/>
    <col min="7640" max="7640" width="51.85546875" style="387" customWidth="1"/>
    <col min="7641" max="7641" width="16.28515625" style="387" customWidth="1"/>
    <col min="7642" max="7642" width="13.85546875" style="387" customWidth="1"/>
    <col min="7643" max="7643" width="18.140625" style="387" customWidth="1"/>
    <col min="7644" max="7644" width="16.42578125" style="387" customWidth="1"/>
    <col min="7645" max="7645" width="13.85546875" style="387" customWidth="1"/>
    <col min="7646" max="7646" width="18.140625" style="387" customWidth="1"/>
    <col min="7647" max="7647" width="9.42578125" style="387" customWidth="1"/>
    <col min="7648" max="7648" width="13.85546875" style="387" customWidth="1"/>
    <col min="7649" max="7649" width="18.140625" style="387" customWidth="1"/>
    <col min="7650" max="7650" width="9.42578125" style="387" customWidth="1"/>
    <col min="7651" max="7651" width="13.85546875" style="387" customWidth="1"/>
    <col min="7652" max="7652" width="18.140625" style="387" customWidth="1"/>
    <col min="7653" max="7653" width="9.42578125" style="387" customWidth="1"/>
    <col min="7654" max="7654" width="13.85546875" style="387" customWidth="1"/>
    <col min="7655" max="7655" width="18.140625" style="387" customWidth="1"/>
    <col min="7656" max="7656" width="9.42578125" style="387" customWidth="1"/>
    <col min="7657" max="7657" width="13.85546875" style="387" customWidth="1"/>
    <col min="7658" max="7660" width="18.140625" style="387" customWidth="1"/>
    <col min="7661" max="7661" width="11.28515625" style="387" customWidth="1"/>
    <col min="7662" max="7662" width="15.42578125" style="387" customWidth="1"/>
    <col min="7663" max="7663" width="18.140625" style="387" customWidth="1"/>
    <col min="7664" max="7895" width="9.140625" style="387"/>
    <col min="7896" max="7896" width="51.85546875" style="387" customWidth="1"/>
    <col min="7897" max="7897" width="16.28515625" style="387" customWidth="1"/>
    <col min="7898" max="7898" width="13.85546875" style="387" customWidth="1"/>
    <col min="7899" max="7899" width="18.140625" style="387" customWidth="1"/>
    <col min="7900" max="7900" width="16.42578125" style="387" customWidth="1"/>
    <col min="7901" max="7901" width="13.85546875" style="387" customWidth="1"/>
    <col min="7902" max="7902" width="18.140625" style="387" customWidth="1"/>
    <col min="7903" max="7903" width="9.42578125" style="387" customWidth="1"/>
    <col min="7904" max="7904" width="13.85546875" style="387" customWidth="1"/>
    <col min="7905" max="7905" width="18.140625" style="387" customWidth="1"/>
    <col min="7906" max="7906" width="9.42578125" style="387" customWidth="1"/>
    <col min="7907" max="7907" width="13.85546875" style="387" customWidth="1"/>
    <col min="7908" max="7908" width="18.140625" style="387" customWidth="1"/>
    <col min="7909" max="7909" width="9.42578125" style="387" customWidth="1"/>
    <col min="7910" max="7910" width="13.85546875" style="387" customWidth="1"/>
    <col min="7911" max="7911" width="18.140625" style="387" customWidth="1"/>
    <col min="7912" max="7912" width="9.42578125" style="387" customWidth="1"/>
    <col min="7913" max="7913" width="13.85546875" style="387" customWidth="1"/>
    <col min="7914" max="7916" width="18.140625" style="387" customWidth="1"/>
    <col min="7917" max="7917" width="11.28515625" style="387" customWidth="1"/>
    <col min="7918" max="7918" width="15.42578125" style="387" customWidth="1"/>
    <col min="7919" max="7919" width="18.140625" style="387" customWidth="1"/>
    <col min="7920" max="8151" width="9.140625" style="387"/>
    <col min="8152" max="8152" width="51.85546875" style="387" customWidth="1"/>
    <col min="8153" max="8153" width="16.28515625" style="387" customWidth="1"/>
    <col min="8154" max="8154" width="13.85546875" style="387" customWidth="1"/>
    <col min="8155" max="8155" width="18.140625" style="387" customWidth="1"/>
    <col min="8156" max="8156" width="16.42578125" style="387" customWidth="1"/>
    <col min="8157" max="8157" width="13.85546875" style="387" customWidth="1"/>
    <col min="8158" max="8158" width="18.140625" style="387" customWidth="1"/>
    <col min="8159" max="8159" width="9.42578125" style="387" customWidth="1"/>
    <col min="8160" max="8160" width="13.85546875" style="387" customWidth="1"/>
    <col min="8161" max="8161" width="18.140625" style="387" customWidth="1"/>
    <col min="8162" max="8162" width="9.42578125" style="387" customWidth="1"/>
    <col min="8163" max="8163" width="13.85546875" style="387" customWidth="1"/>
    <col min="8164" max="8164" width="18.140625" style="387" customWidth="1"/>
    <col min="8165" max="8165" width="9.42578125" style="387" customWidth="1"/>
    <col min="8166" max="8166" width="13.85546875" style="387" customWidth="1"/>
    <col min="8167" max="8167" width="18.140625" style="387" customWidth="1"/>
    <col min="8168" max="8168" width="9.42578125" style="387" customWidth="1"/>
    <col min="8169" max="8169" width="13.85546875" style="387" customWidth="1"/>
    <col min="8170" max="8172" width="18.140625" style="387" customWidth="1"/>
    <col min="8173" max="8173" width="11.28515625" style="387" customWidth="1"/>
    <col min="8174" max="8174" width="15.42578125" style="387" customWidth="1"/>
    <col min="8175" max="8175" width="18.140625" style="387" customWidth="1"/>
    <col min="8176" max="8407" width="9.140625" style="387"/>
    <col min="8408" max="8408" width="51.85546875" style="387" customWidth="1"/>
    <col min="8409" max="8409" width="16.28515625" style="387" customWidth="1"/>
    <col min="8410" max="8410" width="13.85546875" style="387" customWidth="1"/>
    <col min="8411" max="8411" width="18.140625" style="387" customWidth="1"/>
    <col min="8412" max="8412" width="16.42578125" style="387" customWidth="1"/>
    <col min="8413" max="8413" width="13.85546875" style="387" customWidth="1"/>
    <col min="8414" max="8414" width="18.140625" style="387" customWidth="1"/>
    <col min="8415" max="8415" width="9.42578125" style="387" customWidth="1"/>
    <col min="8416" max="8416" width="13.85546875" style="387" customWidth="1"/>
    <col min="8417" max="8417" width="18.140625" style="387" customWidth="1"/>
    <col min="8418" max="8418" width="9.42578125" style="387" customWidth="1"/>
    <col min="8419" max="8419" width="13.85546875" style="387" customWidth="1"/>
    <col min="8420" max="8420" width="18.140625" style="387" customWidth="1"/>
    <col min="8421" max="8421" width="9.42578125" style="387" customWidth="1"/>
    <col min="8422" max="8422" width="13.85546875" style="387" customWidth="1"/>
    <col min="8423" max="8423" width="18.140625" style="387" customWidth="1"/>
    <col min="8424" max="8424" width="9.42578125" style="387" customWidth="1"/>
    <col min="8425" max="8425" width="13.85546875" style="387" customWidth="1"/>
    <col min="8426" max="8428" width="18.140625" style="387" customWidth="1"/>
    <col min="8429" max="8429" width="11.28515625" style="387" customWidth="1"/>
    <col min="8430" max="8430" width="15.42578125" style="387" customWidth="1"/>
    <col min="8431" max="8431" width="18.140625" style="387" customWidth="1"/>
    <col min="8432" max="8663" width="9.140625" style="387"/>
    <col min="8664" max="8664" width="51.85546875" style="387" customWidth="1"/>
    <col min="8665" max="8665" width="16.28515625" style="387" customWidth="1"/>
    <col min="8666" max="8666" width="13.85546875" style="387" customWidth="1"/>
    <col min="8667" max="8667" width="18.140625" style="387" customWidth="1"/>
    <col min="8668" max="8668" width="16.42578125" style="387" customWidth="1"/>
    <col min="8669" max="8669" width="13.85546875" style="387" customWidth="1"/>
    <col min="8670" max="8670" width="18.140625" style="387" customWidth="1"/>
    <col min="8671" max="8671" width="9.42578125" style="387" customWidth="1"/>
    <col min="8672" max="8672" width="13.85546875" style="387" customWidth="1"/>
    <col min="8673" max="8673" width="18.140625" style="387" customWidth="1"/>
    <col min="8674" max="8674" width="9.42578125" style="387" customWidth="1"/>
    <col min="8675" max="8675" width="13.85546875" style="387" customWidth="1"/>
    <col min="8676" max="8676" width="18.140625" style="387" customWidth="1"/>
    <col min="8677" max="8677" width="9.42578125" style="387" customWidth="1"/>
    <col min="8678" max="8678" width="13.85546875" style="387" customWidth="1"/>
    <col min="8679" max="8679" width="18.140625" style="387" customWidth="1"/>
    <col min="8680" max="8680" width="9.42578125" style="387" customWidth="1"/>
    <col min="8681" max="8681" width="13.85546875" style="387" customWidth="1"/>
    <col min="8682" max="8684" width="18.140625" style="387" customWidth="1"/>
    <col min="8685" max="8685" width="11.28515625" style="387" customWidth="1"/>
    <col min="8686" max="8686" width="15.42578125" style="387" customWidth="1"/>
    <col min="8687" max="8687" width="18.140625" style="387" customWidth="1"/>
    <col min="8688" max="8919" width="9.140625" style="387"/>
    <col min="8920" max="8920" width="51.85546875" style="387" customWidth="1"/>
    <col min="8921" max="8921" width="16.28515625" style="387" customWidth="1"/>
    <col min="8922" max="8922" width="13.85546875" style="387" customWidth="1"/>
    <col min="8923" max="8923" width="18.140625" style="387" customWidth="1"/>
    <col min="8924" max="8924" width="16.42578125" style="387" customWidth="1"/>
    <col min="8925" max="8925" width="13.85546875" style="387" customWidth="1"/>
    <col min="8926" max="8926" width="18.140625" style="387" customWidth="1"/>
    <col min="8927" max="8927" width="9.42578125" style="387" customWidth="1"/>
    <col min="8928" max="8928" width="13.85546875" style="387" customWidth="1"/>
    <col min="8929" max="8929" width="18.140625" style="387" customWidth="1"/>
    <col min="8930" max="8930" width="9.42578125" style="387" customWidth="1"/>
    <col min="8931" max="8931" width="13.85546875" style="387" customWidth="1"/>
    <col min="8932" max="8932" width="18.140625" style="387" customWidth="1"/>
    <col min="8933" max="8933" width="9.42578125" style="387" customWidth="1"/>
    <col min="8934" max="8934" width="13.85546875" style="387" customWidth="1"/>
    <col min="8935" max="8935" width="18.140625" style="387" customWidth="1"/>
    <col min="8936" max="8936" width="9.42578125" style="387" customWidth="1"/>
    <col min="8937" max="8937" width="13.85546875" style="387" customWidth="1"/>
    <col min="8938" max="8940" width="18.140625" style="387" customWidth="1"/>
    <col min="8941" max="8941" width="11.28515625" style="387" customWidth="1"/>
    <col min="8942" max="8942" width="15.42578125" style="387" customWidth="1"/>
    <col min="8943" max="8943" width="18.140625" style="387" customWidth="1"/>
    <col min="8944" max="9175" width="9.140625" style="387"/>
    <col min="9176" max="9176" width="51.85546875" style="387" customWidth="1"/>
    <col min="9177" max="9177" width="16.28515625" style="387" customWidth="1"/>
    <col min="9178" max="9178" width="13.85546875" style="387" customWidth="1"/>
    <col min="9179" max="9179" width="18.140625" style="387" customWidth="1"/>
    <col min="9180" max="9180" width="16.42578125" style="387" customWidth="1"/>
    <col min="9181" max="9181" width="13.85546875" style="387" customWidth="1"/>
    <col min="9182" max="9182" width="18.140625" style="387" customWidth="1"/>
    <col min="9183" max="9183" width="9.42578125" style="387" customWidth="1"/>
    <col min="9184" max="9184" width="13.85546875" style="387" customWidth="1"/>
    <col min="9185" max="9185" width="18.140625" style="387" customWidth="1"/>
    <col min="9186" max="9186" width="9.42578125" style="387" customWidth="1"/>
    <col min="9187" max="9187" width="13.85546875" style="387" customWidth="1"/>
    <col min="9188" max="9188" width="18.140625" style="387" customWidth="1"/>
    <col min="9189" max="9189" width="9.42578125" style="387" customWidth="1"/>
    <col min="9190" max="9190" width="13.85546875" style="387" customWidth="1"/>
    <col min="9191" max="9191" width="18.140625" style="387" customWidth="1"/>
    <col min="9192" max="9192" width="9.42578125" style="387" customWidth="1"/>
    <col min="9193" max="9193" width="13.85546875" style="387" customWidth="1"/>
    <col min="9194" max="9196" width="18.140625" style="387" customWidth="1"/>
    <col min="9197" max="9197" width="11.28515625" style="387" customWidth="1"/>
    <col min="9198" max="9198" width="15.42578125" style="387" customWidth="1"/>
    <col min="9199" max="9199" width="18.140625" style="387" customWidth="1"/>
    <col min="9200" max="9431" width="9.140625" style="387"/>
    <col min="9432" max="9432" width="51.85546875" style="387" customWidth="1"/>
    <col min="9433" max="9433" width="16.28515625" style="387" customWidth="1"/>
    <col min="9434" max="9434" width="13.85546875" style="387" customWidth="1"/>
    <col min="9435" max="9435" width="18.140625" style="387" customWidth="1"/>
    <col min="9436" max="9436" width="16.42578125" style="387" customWidth="1"/>
    <col min="9437" max="9437" width="13.85546875" style="387" customWidth="1"/>
    <col min="9438" max="9438" width="18.140625" style="387" customWidth="1"/>
    <col min="9439" max="9439" width="9.42578125" style="387" customWidth="1"/>
    <col min="9440" max="9440" width="13.85546875" style="387" customWidth="1"/>
    <col min="9441" max="9441" width="18.140625" style="387" customWidth="1"/>
    <col min="9442" max="9442" width="9.42578125" style="387" customWidth="1"/>
    <col min="9443" max="9443" width="13.85546875" style="387" customWidth="1"/>
    <col min="9444" max="9444" width="18.140625" style="387" customWidth="1"/>
    <col min="9445" max="9445" width="9.42578125" style="387" customWidth="1"/>
    <col min="9446" max="9446" width="13.85546875" style="387" customWidth="1"/>
    <col min="9447" max="9447" width="18.140625" style="387" customWidth="1"/>
    <col min="9448" max="9448" width="9.42578125" style="387" customWidth="1"/>
    <col min="9449" max="9449" width="13.85546875" style="387" customWidth="1"/>
    <col min="9450" max="9452" width="18.140625" style="387" customWidth="1"/>
    <col min="9453" max="9453" width="11.28515625" style="387" customWidth="1"/>
    <col min="9454" max="9454" width="15.42578125" style="387" customWidth="1"/>
    <col min="9455" max="9455" width="18.140625" style="387" customWidth="1"/>
    <col min="9456" max="9687" width="9.140625" style="387"/>
    <col min="9688" max="9688" width="51.85546875" style="387" customWidth="1"/>
    <col min="9689" max="9689" width="16.28515625" style="387" customWidth="1"/>
    <col min="9690" max="9690" width="13.85546875" style="387" customWidth="1"/>
    <col min="9691" max="9691" width="18.140625" style="387" customWidth="1"/>
    <col min="9692" max="9692" width="16.42578125" style="387" customWidth="1"/>
    <col min="9693" max="9693" width="13.85546875" style="387" customWidth="1"/>
    <col min="9694" max="9694" width="18.140625" style="387" customWidth="1"/>
    <col min="9695" max="9695" width="9.42578125" style="387" customWidth="1"/>
    <col min="9696" max="9696" width="13.85546875" style="387" customWidth="1"/>
    <col min="9697" max="9697" width="18.140625" style="387" customWidth="1"/>
    <col min="9698" max="9698" width="9.42578125" style="387" customWidth="1"/>
    <col min="9699" max="9699" width="13.85546875" style="387" customWidth="1"/>
    <col min="9700" max="9700" width="18.140625" style="387" customWidth="1"/>
    <col min="9701" max="9701" width="9.42578125" style="387" customWidth="1"/>
    <col min="9702" max="9702" width="13.85546875" style="387" customWidth="1"/>
    <col min="9703" max="9703" width="18.140625" style="387" customWidth="1"/>
    <col min="9704" max="9704" width="9.42578125" style="387" customWidth="1"/>
    <col min="9705" max="9705" width="13.85546875" style="387" customWidth="1"/>
    <col min="9706" max="9708" width="18.140625" style="387" customWidth="1"/>
    <col min="9709" max="9709" width="11.28515625" style="387" customWidth="1"/>
    <col min="9710" max="9710" width="15.42578125" style="387" customWidth="1"/>
    <col min="9711" max="9711" width="18.140625" style="387" customWidth="1"/>
    <col min="9712" max="9943" width="9.140625" style="387"/>
    <col min="9944" max="9944" width="51.85546875" style="387" customWidth="1"/>
    <col min="9945" max="9945" width="16.28515625" style="387" customWidth="1"/>
    <col min="9946" max="9946" width="13.85546875" style="387" customWidth="1"/>
    <col min="9947" max="9947" width="18.140625" style="387" customWidth="1"/>
    <col min="9948" max="9948" width="16.42578125" style="387" customWidth="1"/>
    <col min="9949" max="9949" width="13.85546875" style="387" customWidth="1"/>
    <col min="9950" max="9950" width="18.140625" style="387" customWidth="1"/>
    <col min="9951" max="9951" width="9.42578125" style="387" customWidth="1"/>
    <col min="9952" max="9952" width="13.85546875" style="387" customWidth="1"/>
    <col min="9953" max="9953" width="18.140625" style="387" customWidth="1"/>
    <col min="9954" max="9954" width="9.42578125" style="387" customWidth="1"/>
    <col min="9955" max="9955" width="13.85546875" style="387" customWidth="1"/>
    <col min="9956" max="9956" width="18.140625" style="387" customWidth="1"/>
    <col min="9957" max="9957" width="9.42578125" style="387" customWidth="1"/>
    <col min="9958" max="9958" width="13.85546875" style="387" customWidth="1"/>
    <col min="9959" max="9959" width="18.140625" style="387" customWidth="1"/>
    <col min="9960" max="9960" width="9.42578125" style="387" customWidth="1"/>
    <col min="9961" max="9961" width="13.85546875" style="387" customWidth="1"/>
    <col min="9962" max="9964" width="18.140625" style="387" customWidth="1"/>
    <col min="9965" max="9965" width="11.28515625" style="387" customWidth="1"/>
    <col min="9966" max="9966" width="15.42578125" style="387" customWidth="1"/>
    <col min="9967" max="9967" width="18.140625" style="387" customWidth="1"/>
    <col min="9968" max="10199" width="9.140625" style="387"/>
    <col min="10200" max="10200" width="51.85546875" style="387" customWidth="1"/>
    <col min="10201" max="10201" width="16.28515625" style="387" customWidth="1"/>
    <col min="10202" max="10202" width="13.85546875" style="387" customWidth="1"/>
    <col min="10203" max="10203" width="18.140625" style="387" customWidth="1"/>
    <col min="10204" max="10204" width="16.42578125" style="387" customWidth="1"/>
    <col min="10205" max="10205" width="13.85546875" style="387" customWidth="1"/>
    <col min="10206" max="10206" width="18.140625" style="387" customWidth="1"/>
    <col min="10207" max="10207" width="9.42578125" style="387" customWidth="1"/>
    <col min="10208" max="10208" width="13.85546875" style="387" customWidth="1"/>
    <col min="10209" max="10209" width="18.140625" style="387" customWidth="1"/>
    <col min="10210" max="10210" width="9.42578125" style="387" customWidth="1"/>
    <col min="10211" max="10211" width="13.85546875" style="387" customWidth="1"/>
    <col min="10212" max="10212" width="18.140625" style="387" customWidth="1"/>
    <col min="10213" max="10213" width="9.42578125" style="387" customWidth="1"/>
    <col min="10214" max="10214" width="13.85546875" style="387" customWidth="1"/>
    <col min="10215" max="10215" width="18.140625" style="387" customWidth="1"/>
    <col min="10216" max="10216" width="9.42578125" style="387" customWidth="1"/>
    <col min="10217" max="10217" width="13.85546875" style="387" customWidth="1"/>
    <col min="10218" max="10220" width="18.140625" style="387" customWidth="1"/>
    <col min="10221" max="10221" width="11.28515625" style="387" customWidth="1"/>
    <col min="10222" max="10222" width="15.42578125" style="387" customWidth="1"/>
    <col min="10223" max="10223" width="18.140625" style="387" customWidth="1"/>
    <col min="10224" max="10455" width="9.140625" style="387"/>
    <col min="10456" max="10456" width="51.85546875" style="387" customWidth="1"/>
    <col min="10457" max="10457" width="16.28515625" style="387" customWidth="1"/>
    <col min="10458" max="10458" width="13.85546875" style="387" customWidth="1"/>
    <col min="10459" max="10459" width="18.140625" style="387" customWidth="1"/>
    <col min="10460" max="10460" width="16.42578125" style="387" customWidth="1"/>
    <col min="10461" max="10461" width="13.85546875" style="387" customWidth="1"/>
    <col min="10462" max="10462" width="18.140625" style="387" customWidth="1"/>
    <col min="10463" max="10463" width="9.42578125" style="387" customWidth="1"/>
    <col min="10464" max="10464" width="13.85546875" style="387" customWidth="1"/>
    <col min="10465" max="10465" width="18.140625" style="387" customWidth="1"/>
    <col min="10466" max="10466" width="9.42578125" style="387" customWidth="1"/>
    <col min="10467" max="10467" width="13.85546875" style="387" customWidth="1"/>
    <col min="10468" max="10468" width="18.140625" style="387" customWidth="1"/>
    <col min="10469" max="10469" width="9.42578125" style="387" customWidth="1"/>
    <col min="10470" max="10470" width="13.85546875" style="387" customWidth="1"/>
    <col min="10471" max="10471" width="18.140625" style="387" customWidth="1"/>
    <col min="10472" max="10472" width="9.42578125" style="387" customWidth="1"/>
    <col min="10473" max="10473" width="13.85546875" style="387" customWidth="1"/>
    <col min="10474" max="10476" width="18.140625" style="387" customWidth="1"/>
    <col min="10477" max="10477" width="11.28515625" style="387" customWidth="1"/>
    <col min="10478" max="10478" width="15.42578125" style="387" customWidth="1"/>
    <col min="10479" max="10479" width="18.140625" style="387" customWidth="1"/>
    <col min="10480" max="10711" width="9.140625" style="387"/>
    <col min="10712" max="10712" width="51.85546875" style="387" customWidth="1"/>
    <col min="10713" max="10713" width="16.28515625" style="387" customWidth="1"/>
    <col min="10714" max="10714" width="13.85546875" style="387" customWidth="1"/>
    <col min="10715" max="10715" width="18.140625" style="387" customWidth="1"/>
    <col min="10716" max="10716" width="16.42578125" style="387" customWidth="1"/>
    <col min="10717" max="10717" width="13.85546875" style="387" customWidth="1"/>
    <col min="10718" max="10718" width="18.140625" style="387" customWidth="1"/>
    <col min="10719" max="10719" width="9.42578125" style="387" customWidth="1"/>
    <col min="10720" max="10720" width="13.85546875" style="387" customWidth="1"/>
    <col min="10721" max="10721" width="18.140625" style="387" customWidth="1"/>
    <col min="10722" max="10722" width="9.42578125" style="387" customWidth="1"/>
    <col min="10723" max="10723" width="13.85546875" style="387" customWidth="1"/>
    <col min="10724" max="10724" width="18.140625" style="387" customWidth="1"/>
    <col min="10725" max="10725" width="9.42578125" style="387" customWidth="1"/>
    <col min="10726" max="10726" width="13.85546875" style="387" customWidth="1"/>
    <col min="10727" max="10727" width="18.140625" style="387" customWidth="1"/>
    <col min="10728" max="10728" width="9.42578125" style="387" customWidth="1"/>
    <col min="10729" max="10729" width="13.85546875" style="387" customWidth="1"/>
    <col min="10730" max="10732" width="18.140625" style="387" customWidth="1"/>
    <col min="10733" max="10733" width="11.28515625" style="387" customWidth="1"/>
    <col min="10734" max="10734" width="15.42578125" style="387" customWidth="1"/>
    <col min="10735" max="10735" width="18.140625" style="387" customWidth="1"/>
    <col min="10736" max="10967" width="9.140625" style="387"/>
    <col min="10968" max="10968" width="51.85546875" style="387" customWidth="1"/>
    <col min="10969" max="10969" width="16.28515625" style="387" customWidth="1"/>
    <col min="10970" max="10970" width="13.85546875" style="387" customWidth="1"/>
    <col min="10971" max="10971" width="18.140625" style="387" customWidth="1"/>
    <col min="10972" max="10972" width="16.42578125" style="387" customWidth="1"/>
    <col min="10973" max="10973" width="13.85546875" style="387" customWidth="1"/>
    <col min="10974" max="10974" width="18.140625" style="387" customWidth="1"/>
    <col min="10975" max="10975" width="9.42578125" style="387" customWidth="1"/>
    <col min="10976" max="10976" width="13.85546875" style="387" customWidth="1"/>
    <col min="10977" max="10977" width="18.140625" style="387" customWidth="1"/>
    <col min="10978" max="10978" width="9.42578125" style="387" customWidth="1"/>
    <col min="10979" max="10979" width="13.85546875" style="387" customWidth="1"/>
    <col min="10980" max="10980" width="18.140625" style="387" customWidth="1"/>
    <col min="10981" max="10981" width="9.42578125" style="387" customWidth="1"/>
    <col min="10982" max="10982" width="13.85546875" style="387" customWidth="1"/>
    <col min="10983" max="10983" width="18.140625" style="387" customWidth="1"/>
    <col min="10984" max="10984" width="9.42578125" style="387" customWidth="1"/>
    <col min="10985" max="10985" width="13.85546875" style="387" customWidth="1"/>
    <col min="10986" max="10988" width="18.140625" style="387" customWidth="1"/>
    <col min="10989" max="10989" width="11.28515625" style="387" customWidth="1"/>
    <col min="10990" max="10990" width="15.42578125" style="387" customWidth="1"/>
    <col min="10991" max="10991" width="18.140625" style="387" customWidth="1"/>
    <col min="10992" max="11223" width="9.140625" style="387"/>
    <col min="11224" max="11224" width="51.85546875" style="387" customWidth="1"/>
    <col min="11225" max="11225" width="16.28515625" style="387" customWidth="1"/>
    <col min="11226" max="11226" width="13.85546875" style="387" customWidth="1"/>
    <col min="11227" max="11227" width="18.140625" style="387" customWidth="1"/>
    <col min="11228" max="11228" width="16.42578125" style="387" customWidth="1"/>
    <col min="11229" max="11229" width="13.85546875" style="387" customWidth="1"/>
    <col min="11230" max="11230" width="18.140625" style="387" customWidth="1"/>
    <col min="11231" max="11231" width="9.42578125" style="387" customWidth="1"/>
    <col min="11232" max="11232" width="13.85546875" style="387" customWidth="1"/>
    <col min="11233" max="11233" width="18.140625" style="387" customWidth="1"/>
    <col min="11234" max="11234" width="9.42578125" style="387" customWidth="1"/>
    <col min="11235" max="11235" width="13.85546875" style="387" customWidth="1"/>
    <col min="11236" max="11236" width="18.140625" style="387" customWidth="1"/>
    <col min="11237" max="11237" width="9.42578125" style="387" customWidth="1"/>
    <col min="11238" max="11238" width="13.85546875" style="387" customWidth="1"/>
    <col min="11239" max="11239" width="18.140625" style="387" customWidth="1"/>
    <col min="11240" max="11240" width="9.42578125" style="387" customWidth="1"/>
    <col min="11241" max="11241" width="13.85546875" style="387" customWidth="1"/>
    <col min="11242" max="11244" width="18.140625" style="387" customWidth="1"/>
    <col min="11245" max="11245" width="11.28515625" style="387" customWidth="1"/>
    <col min="11246" max="11246" width="15.42578125" style="387" customWidth="1"/>
    <col min="11247" max="11247" width="18.140625" style="387" customWidth="1"/>
    <col min="11248" max="11479" width="9.140625" style="387"/>
    <col min="11480" max="11480" width="51.85546875" style="387" customWidth="1"/>
    <col min="11481" max="11481" width="16.28515625" style="387" customWidth="1"/>
    <col min="11482" max="11482" width="13.85546875" style="387" customWidth="1"/>
    <col min="11483" max="11483" width="18.140625" style="387" customWidth="1"/>
    <col min="11484" max="11484" width="16.42578125" style="387" customWidth="1"/>
    <col min="11485" max="11485" width="13.85546875" style="387" customWidth="1"/>
    <col min="11486" max="11486" width="18.140625" style="387" customWidth="1"/>
    <col min="11487" max="11487" width="9.42578125" style="387" customWidth="1"/>
    <col min="11488" max="11488" width="13.85546875" style="387" customWidth="1"/>
    <col min="11489" max="11489" width="18.140625" style="387" customWidth="1"/>
    <col min="11490" max="11490" width="9.42578125" style="387" customWidth="1"/>
    <col min="11491" max="11491" width="13.85546875" style="387" customWidth="1"/>
    <col min="11492" max="11492" width="18.140625" style="387" customWidth="1"/>
    <col min="11493" max="11493" width="9.42578125" style="387" customWidth="1"/>
    <col min="11494" max="11494" width="13.85546875" style="387" customWidth="1"/>
    <col min="11495" max="11495" width="18.140625" style="387" customWidth="1"/>
    <col min="11496" max="11496" width="9.42578125" style="387" customWidth="1"/>
    <col min="11497" max="11497" width="13.85546875" style="387" customWidth="1"/>
    <col min="11498" max="11500" width="18.140625" style="387" customWidth="1"/>
    <col min="11501" max="11501" width="11.28515625" style="387" customWidth="1"/>
    <col min="11502" max="11502" width="15.42578125" style="387" customWidth="1"/>
    <col min="11503" max="11503" width="18.140625" style="387" customWidth="1"/>
    <col min="11504" max="11735" width="9.140625" style="387"/>
    <col min="11736" max="11736" width="51.85546875" style="387" customWidth="1"/>
    <col min="11737" max="11737" width="16.28515625" style="387" customWidth="1"/>
    <col min="11738" max="11738" width="13.85546875" style="387" customWidth="1"/>
    <col min="11739" max="11739" width="18.140625" style="387" customWidth="1"/>
    <col min="11740" max="11740" width="16.42578125" style="387" customWidth="1"/>
    <col min="11741" max="11741" width="13.85546875" style="387" customWidth="1"/>
    <col min="11742" max="11742" width="18.140625" style="387" customWidth="1"/>
    <col min="11743" max="11743" width="9.42578125" style="387" customWidth="1"/>
    <col min="11744" max="11744" width="13.85546875" style="387" customWidth="1"/>
    <col min="11745" max="11745" width="18.140625" style="387" customWidth="1"/>
    <col min="11746" max="11746" width="9.42578125" style="387" customWidth="1"/>
    <col min="11747" max="11747" width="13.85546875" style="387" customWidth="1"/>
    <col min="11748" max="11748" width="18.140625" style="387" customWidth="1"/>
    <col min="11749" max="11749" width="9.42578125" style="387" customWidth="1"/>
    <col min="11750" max="11750" width="13.85546875" style="387" customWidth="1"/>
    <col min="11751" max="11751" width="18.140625" style="387" customWidth="1"/>
    <col min="11752" max="11752" width="9.42578125" style="387" customWidth="1"/>
    <col min="11753" max="11753" width="13.85546875" style="387" customWidth="1"/>
    <col min="11754" max="11756" width="18.140625" style="387" customWidth="1"/>
    <col min="11757" max="11757" width="11.28515625" style="387" customWidth="1"/>
    <col min="11758" max="11758" width="15.42578125" style="387" customWidth="1"/>
    <col min="11759" max="11759" width="18.140625" style="387" customWidth="1"/>
    <col min="11760" max="11991" width="9.140625" style="387"/>
    <col min="11992" max="11992" width="51.85546875" style="387" customWidth="1"/>
    <col min="11993" max="11993" width="16.28515625" style="387" customWidth="1"/>
    <col min="11994" max="11994" width="13.85546875" style="387" customWidth="1"/>
    <col min="11995" max="11995" width="18.140625" style="387" customWidth="1"/>
    <col min="11996" max="11996" width="16.42578125" style="387" customWidth="1"/>
    <col min="11997" max="11997" width="13.85546875" style="387" customWidth="1"/>
    <col min="11998" max="11998" width="18.140625" style="387" customWidth="1"/>
    <col min="11999" max="11999" width="9.42578125" style="387" customWidth="1"/>
    <col min="12000" max="12000" width="13.85546875" style="387" customWidth="1"/>
    <col min="12001" max="12001" width="18.140625" style="387" customWidth="1"/>
    <col min="12002" max="12002" width="9.42578125" style="387" customWidth="1"/>
    <col min="12003" max="12003" width="13.85546875" style="387" customWidth="1"/>
    <col min="12004" max="12004" width="18.140625" style="387" customWidth="1"/>
    <col min="12005" max="12005" width="9.42578125" style="387" customWidth="1"/>
    <col min="12006" max="12006" width="13.85546875" style="387" customWidth="1"/>
    <col min="12007" max="12007" width="18.140625" style="387" customWidth="1"/>
    <col min="12008" max="12008" width="9.42578125" style="387" customWidth="1"/>
    <col min="12009" max="12009" width="13.85546875" style="387" customWidth="1"/>
    <col min="12010" max="12012" width="18.140625" style="387" customWidth="1"/>
    <col min="12013" max="12013" width="11.28515625" style="387" customWidth="1"/>
    <col min="12014" max="12014" width="15.42578125" style="387" customWidth="1"/>
    <col min="12015" max="12015" width="18.140625" style="387" customWidth="1"/>
    <col min="12016" max="12247" width="9.140625" style="387"/>
    <col min="12248" max="12248" width="51.85546875" style="387" customWidth="1"/>
    <col min="12249" max="12249" width="16.28515625" style="387" customWidth="1"/>
    <col min="12250" max="12250" width="13.85546875" style="387" customWidth="1"/>
    <col min="12251" max="12251" width="18.140625" style="387" customWidth="1"/>
    <col min="12252" max="12252" width="16.42578125" style="387" customWidth="1"/>
    <col min="12253" max="12253" width="13.85546875" style="387" customWidth="1"/>
    <col min="12254" max="12254" width="18.140625" style="387" customWidth="1"/>
    <col min="12255" max="12255" width="9.42578125" style="387" customWidth="1"/>
    <col min="12256" max="12256" width="13.85546875" style="387" customWidth="1"/>
    <col min="12257" max="12257" width="18.140625" style="387" customWidth="1"/>
    <col min="12258" max="12258" width="9.42578125" style="387" customWidth="1"/>
    <col min="12259" max="12259" width="13.85546875" style="387" customWidth="1"/>
    <col min="12260" max="12260" width="18.140625" style="387" customWidth="1"/>
    <col min="12261" max="12261" width="9.42578125" style="387" customWidth="1"/>
    <col min="12262" max="12262" width="13.85546875" style="387" customWidth="1"/>
    <col min="12263" max="12263" width="18.140625" style="387" customWidth="1"/>
    <col min="12264" max="12264" width="9.42578125" style="387" customWidth="1"/>
    <col min="12265" max="12265" width="13.85546875" style="387" customWidth="1"/>
    <col min="12266" max="12268" width="18.140625" style="387" customWidth="1"/>
    <col min="12269" max="12269" width="11.28515625" style="387" customWidth="1"/>
    <col min="12270" max="12270" width="15.42578125" style="387" customWidth="1"/>
    <col min="12271" max="12271" width="18.140625" style="387" customWidth="1"/>
    <col min="12272" max="12503" width="9.140625" style="387"/>
    <col min="12504" max="12504" width="51.85546875" style="387" customWidth="1"/>
    <col min="12505" max="12505" width="16.28515625" style="387" customWidth="1"/>
    <col min="12506" max="12506" width="13.85546875" style="387" customWidth="1"/>
    <col min="12507" max="12507" width="18.140625" style="387" customWidth="1"/>
    <col min="12508" max="12508" width="16.42578125" style="387" customWidth="1"/>
    <col min="12509" max="12509" width="13.85546875" style="387" customWidth="1"/>
    <col min="12510" max="12510" width="18.140625" style="387" customWidth="1"/>
    <col min="12511" max="12511" width="9.42578125" style="387" customWidth="1"/>
    <col min="12512" max="12512" width="13.85546875" style="387" customWidth="1"/>
    <col min="12513" max="12513" width="18.140625" style="387" customWidth="1"/>
    <col min="12514" max="12514" width="9.42578125" style="387" customWidth="1"/>
    <col min="12515" max="12515" width="13.85546875" style="387" customWidth="1"/>
    <col min="12516" max="12516" width="18.140625" style="387" customWidth="1"/>
    <col min="12517" max="12517" width="9.42578125" style="387" customWidth="1"/>
    <col min="12518" max="12518" width="13.85546875" style="387" customWidth="1"/>
    <col min="12519" max="12519" width="18.140625" style="387" customWidth="1"/>
    <col min="12520" max="12520" width="9.42578125" style="387" customWidth="1"/>
    <col min="12521" max="12521" width="13.85546875" style="387" customWidth="1"/>
    <col min="12522" max="12524" width="18.140625" style="387" customWidth="1"/>
    <col min="12525" max="12525" width="11.28515625" style="387" customWidth="1"/>
    <col min="12526" max="12526" width="15.42578125" style="387" customWidth="1"/>
    <col min="12527" max="12527" width="18.140625" style="387" customWidth="1"/>
    <col min="12528" max="12759" width="9.140625" style="387"/>
    <col min="12760" max="12760" width="51.85546875" style="387" customWidth="1"/>
    <col min="12761" max="12761" width="16.28515625" style="387" customWidth="1"/>
    <col min="12762" max="12762" width="13.85546875" style="387" customWidth="1"/>
    <col min="12763" max="12763" width="18.140625" style="387" customWidth="1"/>
    <col min="12764" max="12764" width="16.42578125" style="387" customWidth="1"/>
    <col min="12765" max="12765" width="13.85546875" style="387" customWidth="1"/>
    <col min="12766" max="12766" width="18.140625" style="387" customWidth="1"/>
    <col min="12767" max="12767" width="9.42578125" style="387" customWidth="1"/>
    <col min="12768" max="12768" width="13.85546875" style="387" customWidth="1"/>
    <col min="12769" max="12769" width="18.140625" style="387" customWidth="1"/>
    <col min="12770" max="12770" width="9.42578125" style="387" customWidth="1"/>
    <col min="12771" max="12771" width="13.85546875" style="387" customWidth="1"/>
    <col min="12772" max="12772" width="18.140625" style="387" customWidth="1"/>
    <col min="12773" max="12773" width="9.42578125" style="387" customWidth="1"/>
    <col min="12774" max="12774" width="13.85546875" style="387" customWidth="1"/>
    <col min="12775" max="12775" width="18.140625" style="387" customWidth="1"/>
    <col min="12776" max="12776" width="9.42578125" style="387" customWidth="1"/>
    <col min="12777" max="12777" width="13.85546875" style="387" customWidth="1"/>
    <col min="12778" max="12780" width="18.140625" style="387" customWidth="1"/>
    <col min="12781" max="12781" width="11.28515625" style="387" customWidth="1"/>
    <col min="12782" max="12782" width="15.42578125" style="387" customWidth="1"/>
    <col min="12783" max="12783" width="18.140625" style="387" customWidth="1"/>
    <col min="12784" max="13015" width="9.140625" style="387"/>
    <col min="13016" max="13016" width="51.85546875" style="387" customWidth="1"/>
    <col min="13017" max="13017" width="16.28515625" style="387" customWidth="1"/>
    <col min="13018" max="13018" width="13.85546875" style="387" customWidth="1"/>
    <col min="13019" max="13019" width="18.140625" style="387" customWidth="1"/>
    <col min="13020" max="13020" width="16.42578125" style="387" customWidth="1"/>
    <col min="13021" max="13021" width="13.85546875" style="387" customWidth="1"/>
    <col min="13022" max="13022" width="18.140625" style="387" customWidth="1"/>
    <col min="13023" max="13023" width="9.42578125" style="387" customWidth="1"/>
    <col min="13024" max="13024" width="13.85546875" style="387" customWidth="1"/>
    <col min="13025" max="13025" width="18.140625" style="387" customWidth="1"/>
    <col min="13026" max="13026" width="9.42578125" style="387" customWidth="1"/>
    <col min="13027" max="13027" width="13.85546875" style="387" customWidth="1"/>
    <col min="13028" max="13028" width="18.140625" style="387" customWidth="1"/>
    <col min="13029" max="13029" width="9.42578125" style="387" customWidth="1"/>
    <col min="13030" max="13030" width="13.85546875" style="387" customWidth="1"/>
    <col min="13031" max="13031" width="18.140625" style="387" customWidth="1"/>
    <col min="13032" max="13032" width="9.42578125" style="387" customWidth="1"/>
    <col min="13033" max="13033" width="13.85546875" style="387" customWidth="1"/>
    <col min="13034" max="13036" width="18.140625" style="387" customWidth="1"/>
    <col min="13037" max="13037" width="11.28515625" style="387" customWidth="1"/>
    <col min="13038" max="13038" width="15.42578125" style="387" customWidth="1"/>
    <col min="13039" max="13039" width="18.140625" style="387" customWidth="1"/>
    <col min="13040" max="13271" width="9.140625" style="387"/>
    <col min="13272" max="13272" width="51.85546875" style="387" customWidth="1"/>
    <col min="13273" max="13273" width="16.28515625" style="387" customWidth="1"/>
    <col min="13274" max="13274" width="13.85546875" style="387" customWidth="1"/>
    <col min="13275" max="13275" width="18.140625" style="387" customWidth="1"/>
    <col min="13276" max="13276" width="16.42578125" style="387" customWidth="1"/>
    <col min="13277" max="13277" width="13.85546875" style="387" customWidth="1"/>
    <col min="13278" max="13278" width="18.140625" style="387" customWidth="1"/>
    <col min="13279" max="13279" width="9.42578125" style="387" customWidth="1"/>
    <col min="13280" max="13280" width="13.85546875" style="387" customWidth="1"/>
    <col min="13281" max="13281" width="18.140625" style="387" customWidth="1"/>
    <col min="13282" max="13282" width="9.42578125" style="387" customWidth="1"/>
    <col min="13283" max="13283" width="13.85546875" style="387" customWidth="1"/>
    <col min="13284" max="13284" width="18.140625" style="387" customWidth="1"/>
    <col min="13285" max="13285" width="9.42578125" style="387" customWidth="1"/>
    <col min="13286" max="13286" width="13.85546875" style="387" customWidth="1"/>
    <col min="13287" max="13287" width="18.140625" style="387" customWidth="1"/>
    <col min="13288" max="13288" width="9.42578125" style="387" customWidth="1"/>
    <col min="13289" max="13289" width="13.85546875" style="387" customWidth="1"/>
    <col min="13290" max="13292" width="18.140625" style="387" customWidth="1"/>
    <col min="13293" max="13293" width="11.28515625" style="387" customWidth="1"/>
    <col min="13294" max="13294" width="15.42578125" style="387" customWidth="1"/>
    <col min="13295" max="13295" width="18.140625" style="387" customWidth="1"/>
    <col min="13296" max="13527" width="9.140625" style="387"/>
    <col min="13528" max="13528" width="51.85546875" style="387" customWidth="1"/>
    <col min="13529" max="13529" width="16.28515625" style="387" customWidth="1"/>
    <col min="13530" max="13530" width="13.85546875" style="387" customWidth="1"/>
    <col min="13531" max="13531" width="18.140625" style="387" customWidth="1"/>
    <col min="13532" max="13532" width="16.42578125" style="387" customWidth="1"/>
    <col min="13533" max="13533" width="13.85546875" style="387" customWidth="1"/>
    <col min="13534" max="13534" width="18.140625" style="387" customWidth="1"/>
    <col min="13535" max="13535" width="9.42578125" style="387" customWidth="1"/>
    <col min="13536" max="13536" width="13.85546875" style="387" customWidth="1"/>
    <col min="13537" max="13537" width="18.140625" style="387" customWidth="1"/>
    <col min="13538" max="13538" width="9.42578125" style="387" customWidth="1"/>
    <col min="13539" max="13539" width="13.85546875" style="387" customWidth="1"/>
    <col min="13540" max="13540" width="18.140625" style="387" customWidth="1"/>
    <col min="13541" max="13541" width="9.42578125" style="387" customWidth="1"/>
    <col min="13542" max="13542" width="13.85546875" style="387" customWidth="1"/>
    <col min="13543" max="13543" width="18.140625" style="387" customWidth="1"/>
    <col min="13544" max="13544" width="9.42578125" style="387" customWidth="1"/>
    <col min="13545" max="13545" width="13.85546875" style="387" customWidth="1"/>
    <col min="13546" max="13548" width="18.140625" style="387" customWidth="1"/>
    <col min="13549" max="13549" width="11.28515625" style="387" customWidth="1"/>
    <col min="13550" max="13550" width="15.42578125" style="387" customWidth="1"/>
    <col min="13551" max="13551" width="18.140625" style="387" customWidth="1"/>
    <col min="13552" max="13783" width="9.140625" style="387"/>
    <col min="13784" max="13784" width="51.85546875" style="387" customWidth="1"/>
    <col min="13785" max="13785" width="16.28515625" style="387" customWidth="1"/>
    <col min="13786" max="13786" width="13.85546875" style="387" customWidth="1"/>
    <col min="13787" max="13787" width="18.140625" style="387" customWidth="1"/>
    <col min="13788" max="13788" width="16.42578125" style="387" customWidth="1"/>
    <col min="13789" max="13789" width="13.85546875" style="387" customWidth="1"/>
    <col min="13790" max="13790" width="18.140625" style="387" customWidth="1"/>
    <col min="13791" max="13791" width="9.42578125" style="387" customWidth="1"/>
    <col min="13792" max="13792" width="13.85546875" style="387" customWidth="1"/>
    <col min="13793" max="13793" width="18.140625" style="387" customWidth="1"/>
    <col min="13794" max="13794" width="9.42578125" style="387" customWidth="1"/>
    <col min="13795" max="13795" width="13.85546875" style="387" customWidth="1"/>
    <col min="13796" max="13796" width="18.140625" style="387" customWidth="1"/>
    <col min="13797" max="13797" width="9.42578125" style="387" customWidth="1"/>
    <col min="13798" max="13798" width="13.85546875" style="387" customWidth="1"/>
    <col min="13799" max="13799" width="18.140625" style="387" customWidth="1"/>
    <col min="13800" max="13800" width="9.42578125" style="387" customWidth="1"/>
    <col min="13801" max="13801" width="13.85546875" style="387" customWidth="1"/>
    <col min="13802" max="13804" width="18.140625" style="387" customWidth="1"/>
    <col min="13805" max="13805" width="11.28515625" style="387" customWidth="1"/>
    <col min="13806" max="13806" width="15.42578125" style="387" customWidth="1"/>
    <col min="13807" max="13807" width="18.140625" style="387" customWidth="1"/>
    <col min="13808" max="14039" width="9.140625" style="387"/>
    <col min="14040" max="14040" width="51.85546875" style="387" customWidth="1"/>
    <col min="14041" max="14041" width="16.28515625" style="387" customWidth="1"/>
    <col min="14042" max="14042" width="13.85546875" style="387" customWidth="1"/>
    <col min="14043" max="14043" width="18.140625" style="387" customWidth="1"/>
    <col min="14044" max="14044" width="16.42578125" style="387" customWidth="1"/>
    <col min="14045" max="14045" width="13.85546875" style="387" customWidth="1"/>
    <col min="14046" max="14046" width="18.140625" style="387" customWidth="1"/>
    <col min="14047" max="14047" width="9.42578125" style="387" customWidth="1"/>
    <col min="14048" max="14048" width="13.85546875" style="387" customWidth="1"/>
    <col min="14049" max="14049" width="18.140625" style="387" customWidth="1"/>
    <col min="14050" max="14050" width="9.42578125" style="387" customWidth="1"/>
    <col min="14051" max="14051" width="13.85546875" style="387" customWidth="1"/>
    <col min="14052" max="14052" width="18.140625" style="387" customWidth="1"/>
    <col min="14053" max="14053" width="9.42578125" style="387" customWidth="1"/>
    <col min="14054" max="14054" width="13.85546875" style="387" customWidth="1"/>
    <col min="14055" max="14055" width="18.140625" style="387" customWidth="1"/>
    <col min="14056" max="14056" width="9.42578125" style="387" customWidth="1"/>
    <col min="14057" max="14057" width="13.85546875" style="387" customWidth="1"/>
    <col min="14058" max="14060" width="18.140625" style="387" customWidth="1"/>
    <col min="14061" max="14061" width="11.28515625" style="387" customWidth="1"/>
    <col min="14062" max="14062" width="15.42578125" style="387" customWidth="1"/>
    <col min="14063" max="14063" width="18.140625" style="387" customWidth="1"/>
    <col min="14064" max="14295" width="9.140625" style="387"/>
    <col min="14296" max="14296" width="51.85546875" style="387" customWidth="1"/>
    <col min="14297" max="14297" width="16.28515625" style="387" customWidth="1"/>
    <col min="14298" max="14298" width="13.85546875" style="387" customWidth="1"/>
    <col min="14299" max="14299" width="18.140625" style="387" customWidth="1"/>
    <col min="14300" max="14300" width="16.42578125" style="387" customWidth="1"/>
    <col min="14301" max="14301" width="13.85546875" style="387" customWidth="1"/>
    <col min="14302" max="14302" width="18.140625" style="387" customWidth="1"/>
    <col min="14303" max="14303" width="9.42578125" style="387" customWidth="1"/>
    <col min="14304" max="14304" width="13.85546875" style="387" customWidth="1"/>
    <col min="14305" max="14305" width="18.140625" style="387" customWidth="1"/>
    <col min="14306" max="14306" width="9.42578125" style="387" customWidth="1"/>
    <col min="14307" max="14307" width="13.85546875" style="387" customWidth="1"/>
    <col min="14308" max="14308" width="18.140625" style="387" customWidth="1"/>
    <col min="14309" max="14309" width="9.42578125" style="387" customWidth="1"/>
    <col min="14310" max="14310" width="13.85546875" style="387" customWidth="1"/>
    <col min="14311" max="14311" width="18.140625" style="387" customWidth="1"/>
    <col min="14312" max="14312" width="9.42578125" style="387" customWidth="1"/>
    <col min="14313" max="14313" width="13.85546875" style="387" customWidth="1"/>
    <col min="14314" max="14316" width="18.140625" style="387" customWidth="1"/>
    <col min="14317" max="14317" width="11.28515625" style="387" customWidth="1"/>
    <col min="14318" max="14318" width="15.42578125" style="387" customWidth="1"/>
    <col min="14319" max="14319" width="18.140625" style="387" customWidth="1"/>
    <col min="14320" max="14551" width="9.140625" style="387"/>
    <col min="14552" max="14552" width="51.85546875" style="387" customWidth="1"/>
    <col min="14553" max="14553" width="16.28515625" style="387" customWidth="1"/>
    <col min="14554" max="14554" width="13.85546875" style="387" customWidth="1"/>
    <col min="14555" max="14555" width="18.140625" style="387" customWidth="1"/>
    <col min="14556" max="14556" width="16.42578125" style="387" customWidth="1"/>
    <col min="14557" max="14557" width="13.85546875" style="387" customWidth="1"/>
    <col min="14558" max="14558" width="18.140625" style="387" customWidth="1"/>
    <col min="14559" max="14559" width="9.42578125" style="387" customWidth="1"/>
    <col min="14560" max="14560" width="13.85546875" style="387" customWidth="1"/>
    <col min="14561" max="14561" width="18.140625" style="387" customWidth="1"/>
    <col min="14562" max="14562" width="9.42578125" style="387" customWidth="1"/>
    <col min="14563" max="14563" width="13.85546875" style="387" customWidth="1"/>
    <col min="14564" max="14564" width="18.140625" style="387" customWidth="1"/>
    <col min="14565" max="14565" width="9.42578125" style="387" customWidth="1"/>
    <col min="14566" max="14566" width="13.85546875" style="387" customWidth="1"/>
    <col min="14567" max="14567" width="18.140625" style="387" customWidth="1"/>
    <col min="14568" max="14568" width="9.42578125" style="387" customWidth="1"/>
    <col min="14569" max="14569" width="13.85546875" style="387" customWidth="1"/>
    <col min="14570" max="14572" width="18.140625" style="387" customWidth="1"/>
    <col min="14573" max="14573" width="11.28515625" style="387" customWidth="1"/>
    <col min="14574" max="14574" width="15.42578125" style="387" customWidth="1"/>
    <col min="14575" max="14575" width="18.140625" style="387" customWidth="1"/>
    <col min="14576" max="14807" width="9.140625" style="387"/>
    <col min="14808" max="14808" width="51.85546875" style="387" customWidth="1"/>
    <col min="14809" max="14809" width="16.28515625" style="387" customWidth="1"/>
    <col min="14810" max="14810" width="13.85546875" style="387" customWidth="1"/>
    <col min="14811" max="14811" width="18.140625" style="387" customWidth="1"/>
    <col min="14812" max="14812" width="16.42578125" style="387" customWidth="1"/>
    <col min="14813" max="14813" width="13.85546875" style="387" customWidth="1"/>
    <col min="14814" max="14814" width="18.140625" style="387" customWidth="1"/>
    <col min="14815" max="14815" width="9.42578125" style="387" customWidth="1"/>
    <col min="14816" max="14816" width="13.85546875" style="387" customWidth="1"/>
    <col min="14817" max="14817" width="18.140625" style="387" customWidth="1"/>
    <col min="14818" max="14818" width="9.42578125" style="387" customWidth="1"/>
    <col min="14819" max="14819" width="13.85546875" style="387" customWidth="1"/>
    <col min="14820" max="14820" width="18.140625" style="387" customWidth="1"/>
    <col min="14821" max="14821" width="9.42578125" style="387" customWidth="1"/>
    <col min="14822" max="14822" width="13.85546875" style="387" customWidth="1"/>
    <col min="14823" max="14823" width="18.140625" style="387" customWidth="1"/>
    <col min="14824" max="14824" width="9.42578125" style="387" customWidth="1"/>
    <col min="14825" max="14825" width="13.85546875" style="387" customWidth="1"/>
    <col min="14826" max="14828" width="18.140625" style="387" customWidth="1"/>
    <col min="14829" max="14829" width="11.28515625" style="387" customWidth="1"/>
    <col min="14830" max="14830" width="15.42578125" style="387" customWidth="1"/>
    <col min="14831" max="14831" width="18.140625" style="387" customWidth="1"/>
    <col min="14832" max="15063" width="9.140625" style="387"/>
    <col min="15064" max="15064" width="51.85546875" style="387" customWidth="1"/>
    <col min="15065" max="15065" width="16.28515625" style="387" customWidth="1"/>
    <col min="15066" max="15066" width="13.85546875" style="387" customWidth="1"/>
    <col min="15067" max="15067" width="18.140625" style="387" customWidth="1"/>
    <col min="15068" max="15068" width="16.42578125" style="387" customWidth="1"/>
    <col min="15069" max="15069" width="13.85546875" style="387" customWidth="1"/>
    <col min="15070" max="15070" width="18.140625" style="387" customWidth="1"/>
    <col min="15071" max="15071" width="9.42578125" style="387" customWidth="1"/>
    <col min="15072" max="15072" width="13.85546875" style="387" customWidth="1"/>
    <col min="15073" max="15073" width="18.140625" style="387" customWidth="1"/>
    <col min="15074" max="15074" width="9.42578125" style="387" customWidth="1"/>
    <col min="15075" max="15075" width="13.85546875" style="387" customWidth="1"/>
    <col min="15076" max="15076" width="18.140625" style="387" customWidth="1"/>
    <col min="15077" max="15077" width="9.42578125" style="387" customWidth="1"/>
    <col min="15078" max="15078" width="13.85546875" style="387" customWidth="1"/>
    <col min="15079" max="15079" width="18.140625" style="387" customWidth="1"/>
    <col min="15080" max="15080" width="9.42578125" style="387" customWidth="1"/>
    <col min="15081" max="15081" width="13.85546875" style="387" customWidth="1"/>
    <col min="15082" max="15084" width="18.140625" style="387" customWidth="1"/>
    <col min="15085" max="15085" width="11.28515625" style="387" customWidth="1"/>
    <col min="15086" max="15086" width="15.42578125" style="387" customWidth="1"/>
    <col min="15087" max="15087" width="18.140625" style="387" customWidth="1"/>
    <col min="15088" max="15319" width="9.140625" style="387"/>
    <col min="15320" max="15320" width="51.85546875" style="387" customWidth="1"/>
    <col min="15321" max="15321" width="16.28515625" style="387" customWidth="1"/>
    <col min="15322" max="15322" width="13.85546875" style="387" customWidth="1"/>
    <col min="15323" max="15323" width="18.140625" style="387" customWidth="1"/>
    <col min="15324" max="15324" width="16.42578125" style="387" customWidth="1"/>
    <col min="15325" max="15325" width="13.85546875" style="387" customWidth="1"/>
    <col min="15326" max="15326" width="18.140625" style="387" customWidth="1"/>
    <col min="15327" max="15327" width="9.42578125" style="387" customWidth="1"/>
    <col min="15328" max="15328" width="13.85546875" style="387" customWidth="1"/>
    <col min="15329" max="15329" width="18.140625" style="387" customWidth="1"/>
    <col min="15330" max="15330" width="9.42578125" style="387" customWidth="1"/>
    <col min="15331" max="15331" width="13.85546875" style="387" customWidth="1"/>
    <col min="15332" max="15332" width="18.140625" style="387" customWidth="1"/>
    <col min="15333" max="15333" width="9.42578125" style="387" customWidth="1"/>
    <col min="15334" max="15334" width="13.85546875" style="387" customWidth="1"/>
    <col min="15335" max="15335" width="18.140625" style="387" customWidth="1"/>
    <col min="15336" max="15336" width="9.42578125" style="387" customWidth="1"/>
    <col min="15337" max="15337" width="13.85546875" style="387" customWidth="1"/>
    <col min="15338" max="15340" width="18.140625" style="387" customWidth="1"/>
    <col min="15341" max="15341" width="11.28515625" style="387" customWidth="1"/>
    <col min="15342" max="15342" width="15.42578125" style="387" customWidth="1"/>
    <col min="15343" max="15343" width="18.140625" style="387" customWidth="1"/>
    <col min="15344" max="15575" width="9.140625" style="387"/>
    <col min="15576" max="15576" width="51.85546875" style="387" customWidth="1"/>
    <col min="15577" max="15577" width="16.28515625" style="387" customWidth="1"/>
    <col min="15578" max="15578" width="13.85546875" style="387" customWidth="1"/>
    <col min="15579" max="15579" width="18.140625" style="387" customWidth="1"/>
    <col min="15580" max="15580" width="16.42578125" style="387" customWidth="1"/>
    <col min="15581" max="15581" width="13.85546875" style="387" customWidth="1"/>
    <col min="15582" max="15582" width="18.140625" style="387" customWidth="1"/>
    <col min="15583" max="15583" width="9.42578125" style="387" customWidth="1"/>
    <col min="15584" max="15584" width="13.85546875" style="387" customWidth="1"/>
    <col min="15585" max="15585" width="18.140625" style="387" customWidth="1"/>
    <col min="15586" max="15586" width="9.42578125" style="387" customWidth="1"/>
    <col min="15587" max="15587" width="13.85546875" style="387" customWidth="1"/>
    <col min="15588" max="15588" width="18.140625" style="387" customWidth="1"/>
    <col min="15589" max="15589" width="9.42578125" style="387" customWidth="1"/>
    <col min="15590" max="15590" width="13.85546875" style="387" customWidth="1"/>
    <col min="15591" max="15591" width="18.140625" style="387" customWidth="1"/>
    <col min="15592" max="15592" width="9.42578125" style="387" customWidth="1"/>
    <col min="15593" max="15593" width="13.85546875" style="387" customWidth="1"/>
    <col min="15594" max="15596" width="18.140625" style="387" customWidth="1"/>
    <col min="15597" max="15597" width="11.28515625" style="387" customWidth="1"/>
    <col min="15598" max="15598" width="15.42578125" style="387" customWidth="1"/>
    <col min="15599" max="15599" width="18.140625" style="387" customWidth="1"/>
    <col min="15600" max="15831" width="9.140625" style="387"/>
    <col min="15832" max="15832" width="51.85546875" style="387" customWidth="1"/>
    <col min="15833" max="15833" width="16.28515625" style="387" customWidth="1"/>
    <col min="15834" max="15834" width="13.85546875" style="387" customWidth="1"/>
    <col min="15835" max="15835" width="18.140625" style="387" customWidth="1"/>
    <col min="15836" max="15836" width="16.42578125" style="387" customWidth="1"/>
    <col min="15837" max="15837" width="13.85546875" style="387" customWidth="1"/>
    <col min="15838" max="15838" width="18.140625" style="387" customWidth="1"/>
    <col min="15839" max="15839" width="9.42578125" style="387" customWidth="1"/>
    <col min="15840" max="15840" width="13.85546875" style="387" customWidth="1"/>
    <col min="15841" max="15841" width="18.140625" style="387" customWidth="1"/>
    <col min="15842" max="15842" width="9.42578125" style="387" customWidth="1"/>
    <col min="15843" max="15843" width="13.85546875" style="387" customWidth="1"/>
    <col min="15844" max="15844" width="18.140625" style="387" customWidth="1"/>
    <col min="15845" max="15845" width="9.42578125" style="387" customWidth="1"/>
    <col min="15846" max="15846" width="13.85546875" style="387" customWidth="1"/>
    <col min="15847" max="15847" width="18.140625" style="387" customWidth="1"/>
    <col min="15848" max="15848" width="9.42578125" style="387" customWidth="1"/>
    <col min="15849" max="15849" width="13.85546875" style="387" customWidth="1"/>
    <col min="15850" max="15852" width="18.140625" style="387" customWidth="1"/>
    <col min="15853" max="15853" width="11.28515625" style="387" customWidth="1"/>
    <col min="15854" max="15854" width="15.42578125" style="387" customWidth="1"/>
    <col min="15855" max="15855" width="18.140625" style="387" customWidth="1"/>
    <col min="15856" max="16087" width="9.140625" style="387"/>
    <col min="16088" max="16088" width="51.85546875" style="387" customWidth="1"/>
    <col min="16089" max="16089" width="16.28515625" style="387" customWidth="1"/>
    <col min="16090" max="16090" width="13.85546875" style="387" customWidth="1"/>
    <col min="16091" max="16091" width="18.140625" style="387" customWidth="1"/>
    <col min="16092" max="16092" width="16.42578125" style="387" customWidth="1"/>
    <col min="16093" max="16093" width="13.85546875" style="387" customWidth="1"/>
    <col min="16094" max="16094" width="18.140625" style="387" customWidth="1"/>
    <col min="16095" max="16095" width="9.42578125" style="387" customWidth="1"/>
    <col min="16096" max="16096" width="13.85546875" style="387" customWidth="1"/>
    <col min="16097" max="16097" width="18.140625" style="387" customWidth="1"/>
    <col min="16098" max="16098" width="9.42578125" style="387" customWidth="1"/>
    <col min="16099" max="16099" width="13.85546875" style="387" customWidth="1"/>
    <col min="16100" max="16100" width="18.140625" style="387" customWidth="1"/>
    <col min="16101" max="16101" width="9.42578125" style="387" customWidth="1"/>
    <col min="16102" max="16102" width="13.85546875" style="387" customWidth="1"/>
    <col min="16103" max="16103" width="18.140625" style="387" customWidth="1"/>
    <col min="16104" max="16104" width="9.42578125" style="387" customWidth="1"/>
    <col min="16105" max="16105" width="13.85546875" style="387" customWidth="1"/>
    <col min="16106" max="16108" width="18.140625" style="387" customWidth="1"/>
    <col min="16109" max="16109" width="11.28515625" style="387" customWidth="1"/>
    <col min="16110" max="16110" width="15.42578125" style="387" customWidth="1"/>
    <col min="16111" max="16111" width="18.140625" style="387" customWidth="1"/>
    <col min="16112" max="16384" width="9.140625" style="387"/>
  </cols>
  <sheetData>
    <row r="1" spans="1:66" s="369" customFormat="1" ht="15" thickBot="1">
      <c r="A1" s="387"/>
      <c r="B1" s="387"/>
      <c r="C1" s="387"/>
      <c r="D1" s="415"/>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row>
    <row r="2" spans="1:66" s="369" customFormat="1" ht="16.5" thickBot="1">
      <c r="A2" s="387"/>
      <c r="B2" s="584" t="s">
        <v>223</v>
      </c>
      <c r="C2" s="585"/>
      <c r="D2" s="585"/>
      <c r="E2" s="585"/>
      <c r="F2" s="585"/>
      <c r="G2" s="585"/>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row>
    <row r="3" spans="1:66" s="405" customFormat="1" ht="15">
      <c r="B3" s="416"/>
      <c r="C3" s="416"/>
      <c r="D3" s="416"/>
      <c r="E3" s="416"/>
      <c r="F3" s="416"/>
      <c r="G3" s="416"/>
    </row>
    <row r="4" spans="1:66" s="405" customFormat="1" ht="15.75" thickBot="1">
      <c r="B4" s="416"/>
      <c r="C4" s="416"/>
      <c r="D4" s="416"/>
      <c r="E4" s="416"/>
      <c r="F4" s="416"/>
      <c r="G4" s="416"/>
    </row>
    <row r="5" spans="1:66" s="581" customFormat="1" ht="15" customHeight="1" thickBot="1">
      <c r="B5" s="584" t="s">
        <v>417</v>
      </c>
      <c r="C5" s="416"/>
      <c r="D5" s="416"/>
    </row>
    <row r="6" spans="1:66" s="581" customFormat="1" ht="15" customHeight="1" thickBot="1">
      <c r="B6" s="398" t="s">
        <v>439</v>
      </c>
      <c r="C6" s="407" t="s">
        <v>370</v>
      </c>
      <c r="D6" s="396" t="s">
        <v>334</v>
      </c>
      <c r="E6" s="396" t="s">
        <v>314</v>
      </c>
      <c r="F6" s="396" t="s">
        <v>367</v>
      </c>
    </row>
    <row r="7" spans="1:66" s="581" customFormat="1" ht="15" customHeight="1">
      <c r="B7" s="418" t="s">
        <v>377</v>
      </c>
      <c r="C7" s="502"/>
      <c r="D7" s="503"/>
      <c r="E7" s="504"/>
      <c r="F7" s="372">
        <f t="shared" ref="F7:F11" si="0">D7*E7</f>
        <v>0</v>
      </c>
    </row>
    <row r="8" spans="1:66" s="581" customFormat="1" ht="15" customHeight="1">
      <c r="B8" s="419" t="s">
        <v>378</v>
      </c>
      <c r="C8" s="502"/>
      <c r="D8" s="503"/>
      <c r="E8" s="504"/>
      <c r="F8" s="372">
        <f t="shared" si="0"/>
        <v>0</v>
      </c>
    </row>
    <row r="9" spans="1:66" s="581" customFormat="1" ht="15" customHeight="1">
      <c r="B9" s="419" t="s">
        <v>384</v>
      </c>
      <c r="C9" s="502"/>
      <c r="D9" s="503"/>
      <c r="E9" s="504"/>
      <c r="F9" s="372">
        <f t="shared" si="0"/>
        <v>0</v>
      </c>
    </row>
    <row r="10" spans="1:66" s="581" customFormat="1" ht="15" customHeight="1">
      <c r="B10" s="493" t="s">
        <v>379</v>
      </c>
      <c r="C10" s="505"/>
      <c r="D10" s="506"/>
      <c r="E10" s="507"/>
      <c r="F10" s="372">
        <f t="shared" si="0"/>
        <v>0</v>
      </c>
    </row>
    <row r="11" spans="1:66" s="581" customFormat="1" ht="15" customHeight="1" thickBot="1">
      <c r="B11" s="422" t="s">
        <v>347</v>
      </c>
      <c r="C11" s="505"/>
      <c r="D11" s="506"/>
      <c r="E11" s="507"/>
      <c r="F11" s="372">
        <f t="shared" si="0"/>
        <v>0</v>
      </c>
    </row>
    <row r="12" spans="1:66" s="581" customFormat="1" ht="15" customHeight="1" thickBot="1">
      <c r="B12" s="586" t="s">
        <v>418</v>
      </c>
      <c r="C12" s="587"/>
      <c r="D12" s="417"/>
      <c r="E12" s="417"/>
      <c r="F12" s="408">
        <f>SUM(F7:F11)</f>
        <v>0</v>
      </c>
    </row>
    <row r="13" spans="1:66" s="581" customFormat="1" ht="15" customHeight="1"/>
    <row r="14" spans="1:66" s="581" customFormat="1" ht="15" customHeight="1"/>
    <row r="15" spans="1:66" s="405" customFormat="1" ht="15.75" thickBot="1">
      <c r="B15" s="394"/>
      <c r="C15" s="394"/>
      <c r="D15" s="403"/>
      <c r="E15" s="403"/>
      <c r="F15" s="403"/>
      <c r="G15" s="403"/>
    </row>
    <row r="16" spans="1:66" s="405" customFormat="1" ht="16.5" thickBot="1">
      <c r="B16" s="584" t="s">
        <v>433</v>
      </c>
      <c r="C16" s="416"/>
      <c r="D16" s="416"/>
    </row>
    <row r="17" spans="1:49" s="405" customFormat="1" ht="45.75" thickBot="1">
      <c r="B17" s="398" t="s">
        <v>439</v>
      </c>
      <c r="C17" s="407" t="s">
        <v>370</v>
      </c>
      <c r="D17" s="396" t="s">
        <v>334</v>
      </c>
      <c r="E17" s="396" t="s">
        <v>314</v>
      </c>
      <c r="F17" s="396" t="s">
        <v>367</v>
      </c>
    </row>
    <row r="18" spans="1:49" s="369" customFormat="1">
      <c r="A18" s="387"/>
      <c r="B18" s="418" t="s">
        <v>377</v>
      </c>
      <c r="C18" s="502"/>
      <c r="D18" s="503"/>
      <c r="E18" s="504"/>
      <c r="F18" s="372">
        <f t="shared" ref="F18:F22" si="1">D18*E18</f>
        <v>0</v>
      </c>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row>
    <row r="19" spans="1:49" s="369" customFormat="1">
      <c r="A19" s="387"/>
      <c r="B19" s="419" t="s">
        <v>378</v>
      </c>
      <c r="C19" s="502"/>
      <c r="D19" s="503"/>
      <c r="E19" s="504"/>
      <c r="F19" s="372">
        <f t="shared" si="1"/>
        <v>0</v>
      </c>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row>
    <row r="20" spans="1:49" s="369" customFormat="1">
      <c r="A20" s="387"/>
      <c r="B20" s="419" t="s">
        <v>384</v>
      </c>
      <c r="C20" s="502"/>
      <c r="D20" s="503"/>
      <c r="E20" s="504"/>
      <c r="F20" s="372">
        <f t="shared" si="1"/>
        <v>0</v>
      </c>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row>
    <row r="21" spans="1:49" s="369" customFormat="1">
      <c r="A21" s="387"/>
      <c r="B21" s="493" t="s">
        <v>379</v>
      </c>
      <c r="C21" s="505"/>
      <c r="D21" s="506"/>
      <c r="E21" s="507"/>
      <c r="F21" s="372">
        <f t="shared" si="1"/>
        <v>0</v>
      </c>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row>
    <row r="22" spans="1:49" s="369" customFormat="1" ht="15" thickBot="1">
      <c r="A22" s="387"/>
      <c r="B22" s="422" t="s">
        <v>347</v>
      </c>
      <c r="C22" s="505"/>
      <c r="D22" s="506"/>
      <c r="E22" s="507"/>
      <c r="F22" s="372">
        <f t="shared" si="1"/>
        <v>0</v>
      </c>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row>
    <row r="23" spans="1:49" s="369" customFormat="1" ht="15.75" thickBot="1">
      <c r="A23" s="387"/>
      <c r="B23" s="586" t="s">
        <v>419</v>
      </c>
      <c r="C23" s="587"/>
      <c r="D23" s="417"/>
      <c r="E23" s="417"/>
      <c r="F23" s="408">
        <f>SUM(F18:F22)</f>
        <v>0</v>
      </c>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row>
    <row r="24" spans="1:49" s="405" customFormat="1" ht="15">
      <c r="B24" s="394"/>
      <c r="C24" s="394"/>
      <c r="D24" s="421"/>
      <c r="E24" s="421"/>
      <c r="F24" s="421"/>
      <c r="G24" s="421"/>
    </row>
    <row r="25" spans="1:49" s="405" customFormat="1" ht="15">
      <c r="B25" s="394"/>
      <c r="C25" s="402"/>
      <c r="D25" s="401"/>
      <c r="E25" s="420"/>
      <c r="F25" s="400"/>
      <c r="G25" s="406"/>
    </row>
    <row r="26" spans="1:49" s="405" customFormat="1" ht="15">
      <c r="B26" s="423"/>
      <c r="C26" s="423"/>
      <c r="D26" s="427"/>
      <c r="E26" s="427"/>
      <c r="F26" s="428"/>
      <c r="G26" s="428"/>
    </row>
    <row r="27" spans="1:49" s="405" customFormat="1" ht="15">
      <c r="B27" s="582" t="s">
        <v>420</v>
      </c>
      <c r="C27" s="583"/>
      <c r="D27" s="428"/>
      <c r="E27" s="428"/>
      <c r="F27" s="428"/>
      <c r="G27" s="428"/>
    </row>
    <row r="28" spans="1:49" s="405" customFormat="1" ht="15">
      <c r="B28" s="454" t="s">
        <v>337</v>
      </c>
      <c r="C28" s="455" t="s">
        <v>423</v>
      </c>
      <c r="D28" s="428"/>
      <c r="E28" s="428"/>
      <c r="F28" s="428"/>
      <c r="G28" s="428"/>
    </row>
    <row r="29" spans="1:49" s="405" customFormat="1" ht="15">
      <c r="B29" s="456" t="s">
        <v>342</v>
      </c>
      <c r="C29" s="457"/>
      <c r="D29" s="428"/>
      <c r="E29" s="428"/>
      <c r="F29" s="428"/>
      <c r="G29" s="428"/>
    </row>
    <row r="30" spans="1:49" s="405" customFormat="1" ht="30">
      <c r="B30" s="580" t="s">
        <v>412</v>
      </c>
      <c r="C30" s="512"/>
      <c r="D30" s="428"/>
      <c r="E30" s="428"/>
      <c r="F30" s="428"/>
      <c r="G30" s="428"/>
    </row>
    <row r="31" spans="1:49" s="405" customFormat="1" ht="15">
      <c r="B31" s="580" t="s">
        <v>440</v>
      </c>
      <c r="C31" s="512"/>
      <c r="D31" s="428"/>
      <c r="E31" s="428"/>
      <c r="F31" s="428"/>
      <c r="G31" s="428"/>
    </row>
    <row r="32" spans="1:49" s="405" customFormat="1" ht="15">
      <c r="B32" s="580" t="s">
        <v>399</v>
      </c>
      <c r="C32" s="512"/>
      <c r="D32" s="428"/>
      <c r="E32" s="428"/>
      <c r="F32" s="428"/>
      <c r="G32" s="428"/>
    </row>
    <row r="33" spans="1:47" s="405" customFormat="1" ht="30">
      <c r="B33" s="580" t="s">
        <v>408</v>
      </c>
      <c r="C33" s="512"/>
      <c r="D33" s="428"/>
      <c r="E33" s="428"/>
      <c r="F33" s="428"/>
      <c r="G33" s="428"/>
    </row>
    <row r="34" spans="1:47" s="405" customFormat="1" ht="15">
      <c r="B34" s="580" t="s">
        <v>409</v>
      </c>
      <c r="C34" s="512"/>
      <c r="D34" s="428"/>
      <c r="E34" s="428"/>
      <c r="F34" s="428"/>
      <c r="G34" s="428"/>
    </row>
    <row r="35" spans="1:47" s="405" customFormat="1" ht="15">
      <c r="B35" s="580" t="s">
        <v>410</v>
      </c>
      <c r="C35" s="512"/>
      <c r="D35" s="428"/>
      <c r="E35" s="428"/>
      <c r="F35" s="428"/>
      <c r="G35" s="428"/>
    </row>
    <row r="36" spans="1:47" s="405" customFormat="1" ht="15">
      <c r="B36" s="580" t="s">
        <v>411</v>
      </c>
      <c r="C36" s="512"/>
      <c r="D36" s="428"/>
      <c r="E36" s="428"/>
      <c r="F36" s="428"/>
      <c r="G36" s="428"/>
    </row>
    <row r="37" spans="1:47" s="405" customFormat="1" ht="15">
      <c r="B37" s="611" t="s">
        <v>441</v>
      </c>
      <c r="C37" s="512"/>
      <c r="D37" s="428"/>
      <c r="E37" s="428"/>
      <c r="F37" s="428"/>
      <c r="G37" s="428"/>
    </row>
    <row r="38" spans="1:47" s="405" customFormat="1" ht="15">
      <c r="B38" s="500" t="s">
        <v>444</v>
      </c>
      <c r="C38" s="512"/>
      <c r="D38" s="428"/>
      <c r="E38" s="428"/>
      <c r="F38" s="428"/>
      <c r="G38" s="428"/>
    </row>
    <row r="39" spans="1:47" s="405" customFormat="1" ht="15">
      <c r="B39" s="500" t="s">
        <v>328</v>
      </c>
      <c r="C39" s="458"/>
      <c r="D39" s="428"/>
      <c r="E39" s="428"/>
      <c r="F39" s="428"/>
      <c r="G39" s="428"/>
    </row>
    <row r="40" spans="1:47" s="405" customFormat="1" ht="15.75" thickBot="1">
      <c r="B40" s="451" t="s">
        <v>338</v>
      </c>
      <c r="C40" s="452">
        <f>SUM(C30:C39)</f>
        <v>0</v>
      </c>
      <c r="D40" s="428"/>
      <c r="E40" s="428"/>
      <c r="F40" s="428"/>
      <c r="G40" s="428"/>
    </row>
    <row r="41" spans="1:47" s="405" customFormat="1" ht="15">
      <c r="B41" s="394"/>
      <c r="C41" s="394"/>
      <c r="D41" s="421"/>
      <c r="E41" s="421"/>
      <c r="F41" s="421"/>
      <c r="G41" s="421"/>
    </row>
    <row r="42" spans="1:47" s="405" customFormat="1" ht="15">
      <c r="B42" s="423"/>
      <c r="C42" s="423"/>
      <c r="D42" s="424"/>
      <c r="E42" s="424"/>
      <c r="F42" s="424"/>
      <c r="G42" s="424"/>
    </row>
    <row r="43" spans="1:47" s="405" customFormat="1" ht="15">
      <c r="B43" s="416"/>
      <c r="C43" s="416"/>
      <c r="D43" s="416"/>
    </row>
    <row r="44" spans="1:47" s="405" customFormat="1" ht="15.75" thickBot="1">
      <c r="B44" s="416"/>
      <c r="C44" s="416"/>
      <c r="D44" s="416"/>
    </row>
    <row r="45" spans="1:47" s="369" customFormat="1" ht="30.75" thickBot="1">
      <c r="A45" s="387"/>
      <c r="B45" s="398" t="s">
        <v>424</v>
      </c>
      <c r="C45" s="407" t="s">
        <v>370</v>
      </c>
      <c r="D45" s="396" t="s">
        <v>422</v>
      </c>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row>
    <row r="46" spans="1:47" s="369" customFormat="1" ht="30">
      <c r="A46" s="387"/>
      <c r="B46" s="494" t="s">
        <v>386</v>
      </c>
      <c r="C46" s="508" t="s">
        <v>442</v>
      </c>
      <c r="D46" s="495">
        <v>0</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row>
    <row r="47" spans="1:47" s="369" customFormat="1" ht="15" thickBot="1">
      <c r="A47" s="387"/>
      <c r="B47" s="496" t="s">
        <v>347</v>
      </c>
      <c r="C47" s="509"/>
      <c r="D47" s="497">
        <v>0</v>
      </c>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row>
    <row r="48" spans="1:47" s="369" customFormat="1" ht="15.75" thickBot="1">
      <c r="A48" s="387"/>
      <c r="B48" s="371" t="s">
        <v>372</v>
      </c>
      <c r="C48" s="404"/>
      <c r="D48" s="404">
        <f>SUM(D46:D47)</f>
        <v>0</v>
      </c>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row>
    <row r="49" spans="1:47" ht="15" thickBot="1">
      <c r="B49" s="374"/>
      <c r="C49" s="410"/>
      <c r="D49" s="413"/>
    </row>
    <row r="50" spans="1:47" s="369" customFormat="1" ht="40.5" customHeight="1" thickBot="1">
      <c r="A50" s="387"/>
      <c r="B50" s="425" t="s">
        <v>421</v>
      </c>
      <c r="C50" s="371"/>
      <c r="D50" s="426">
        <f>SUM(F12,F23,C40,D48)</f>
        <v>0</v>
      </c>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row>
    <row r="51" spans="1:47">
      <c r="B51" s="374"/>
      <c r="C51" s="410"/>
      <c r="D51" s="411"/>
      <c r="E51" s="412"/>
      <c r="F51" s="413"/>
      <c r="G51" s="414"/>
    </row>
  </sheetData>
  <pageMargins left="0.70866141732283472" right="0.70866141732283472" top="0.74803149606299213" bottom="0.74803149606299213" header="0.31496062992125984" footer="0.31496062992125984"/>
  <pageSetup scale="27" orientation="landscape" errors="blank"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9"/>
  <sheetViews>
    <sheetView showGridLines="0" view="pageBreakPreview" zoomScale="60" zoomScaleNormal="85" zoomScalePageLayoutView="70" workbookViewId="0">
      <selection activeCell="G14" sqref="G14"/>
    </sheetView>
  </sheetViews>
  <sheetFormatPr defaultRowHeight="14.25"/>
  <cols>
    <col min="1" max="1" width="9.140625" style="429"/>
    <col min="2" max="2" width="65" style="430" customWidth="1"/>
    <col min="3" max="3" width="13" style="430" customWidth="1"/>
    <col min="4" max="4" width="11.85546875" style="430" customWidth="1"/>
    <col min="5" max="5" width="12.140625" style="430" customWidth="1"/>
    <col min="6" max="6" width="13" style="430" customWidth="1"/>
    <col min="7" max="7" width="12.7109375" style="430" customWidth="1"/>
    <col min="8" max="8" width="11.28515625" style="430" customWidth="1"/>
    <col min="9" max="9" width="14" style="430" customWidth="1"/>
    <col min="10" max="10" width="12.28515625" style="430" customWidth="1"/>
    <col min="11" max="11" width="11.140625" style="430" customWidth="1"/>
    <col min="12" max="12" width="13.140625" style="430" customWidth="1"/>
    <col min="13" max="13" width="13.5703125" style="430" customWidth="1"/>
    <col min="14" max="14" width="13" style="430" customWidth="1"/>
    <col min="15" max="15" width="13.140625" style="430" customWidth="1"/>
    <col min="16" max="16" width="13" style="430" customWidth="1"/>
    <col min="17" max="17" width="12.5703125" style="430" customWidth="1"/>
    <col min="18" max="18" width="16.140625" style="430" customWidth="1"/>
    <col min="19" max="19" width="10.28515625" style="430" bestFit="1" customWidth="1"/>
    <col min="20" max="20" width="12.85546875" style="430" bestFit="1" customWidth="1"/>
    <col min="21" max="21" width="10.85546875" style="430" bestFit="1" customWidth="1"/>
    <col min="22" max="22" width="23.28515625" style="430" bestFit="1" customWidth="1"/>
    <col min="23" max="23" width="21.85546875" style="429" customWidth="1"/>
    <col min="24" max="253" width="9.140625" style="429"/>
    <col min="254" max="254" width="49.140625" style="429" bestFit="1" customWidth="1"/>
    <col min="255" max="255" width="17.7109375" style="429" customWidth="1"/>
    <col min="256" max="256" width="10.140625" style="429" customWidth="1"/>
    <col min="257" max="257" width="15.140625" style="429" customWidth="1"/>
    <col min="258" max="258" width="17.7109375" style="429" customWidth="1"/>
    <col min="259" max="259" width="10.140625" style="429" customWidth="1"/>
    <col min="260" max="260" width="15.140625" style="429" customWidth="1"/>
    <col min="261" max="261" width="17.7109375" style="429" customWidth="1"/>
    <col min="262" max="262" width="10.140625" style="429" customWidth="1"/>
    <col min="263" max="263" width="15.140625" style="429" customWidth="1"/>
    <col min="264" max="264" width="17.7109375" style="429" customWidth="1"/>
    <col min="265" max="265" width="10.140625" style="429" customWidth="1"/>
    <col min="266" max="266" width="15.140625" style="429" customWidth="1"/>
    <col min="267" max="267" width="17.7109375" style="429" customWidth="1"/>
    <col min="268" max="268" width="10.140625" style="429" customWidth="1"/>
    <col min="269" max="269" width="15.140625" style="429" customWidth="1"/>
    <col min="270" max="270" width="16.140625" style="429" customWidth="1"/>
    <col min="271" max="271" width="20.140625" style="429" customWidth="1"/>
    <col min="272" max="272" width="9.5703125" style="429" customWidth="1"/>
    <col min="273" max="273" width="15.85546875" style="429" customWidth="1"/>
    <col min="274" max="274" width="20.140625" style="429" customWidth="1"/>
    <col min="275" max="275" width="20.7109375" style="429" customWidth="1"/>
    <col min="276" max="276" width="14.140625" style="429" customWidth="1"/>
    <col min="277" max="277" width="9.140625" style="429" customWidth="1"/>
    <col min="278" max="278" width="19.140625" style="429" customWidth="1"/>
    <col min="279" max="279" width="21.85546875" style="429" customWidth="1"/>
    <col min="280" max="509" width="9.140625" style="429"/>
    <col min="510" max="510" width="49.140625" style="429" bestFit="1" customWidth="1"/>
    <col min="511" max="511" width="17.7109375" style="429" customWidth="1"/>
    <col min="512" max="512" width="10.140625" style="429" customWidth="1"/>
    <col min="513" max="513" width="15.140625" style="429" customWidth="1"/>
    <col min="514" max="514" width="17.7109375" style="429" customWidth="1"/>
    <col min="515" max="515" width="10.140625" style="429" customWidth="1"/>
    <col min="516" max="516" width="15.140625" style="429" customWidth="1"/>
    <col min="517" max="517" width="17.7109375" style="429" customWidth="1"/>
    <col min="518" max="518" width="10.140625" style="429" customWidth="1"/>
    <col min="519" max="519" width="15.140625" style="429" customWidth="1"/>
    <col min="520" max="520" width="17.7109375" style="429" customWidth="1"/>
    <col min="521" max="521" width="10.140625" style="429" customWidth="1"/>
    <col min="522" max="522" width="15.140625" style="429" customWidth="1"/>
    <col min="523" max="523" width="17.7109375" style="429" customWidth="1"/>
    <col min="524" max="524" width="10.140625" style="429" customWidth="1"/>
    <col min="525" max="525" width="15.140625" style="429" customWidth="1"/>
    <col min="526" max="526" width="16.140625" style="429" customWidth="1"/>
    <col min="527" max="527" width="20.140625" style="429" customWidth="1"/>
    <col min="528" max="528" width="9.5703125" style="429" customWidth="1"/>
    <col min="529" max="529" width="15.85546875" style="429" customWidth="1"/>
    <col min="530" max="530" width="20.140625" style="429" customWidth="1"/>
    <col min="531" max="531" width="20.7109375" style="429" customWidth="1"/>
    <col min="532" max="532" width="14.140625" style="429" customWidth="1"/>
    <col min="533" max="533" width="9.140625" style="429" customWidth="1"/>
    <col min="534" max="534" width="19.140625" style="429" customWidth="1"/>
    <col min="535" max="535" width="21.85546875" style="429" customWidth="1"/>
    <col min="536" max="765" width="9.140625" style="429"/>
    <col min="766" max="766" width="49.140625" style="429" bestFit="1" customWidth="1"/>
    <col min="767" max="767" width="17.7109375" style="429" customWidth="1"/>
    <col min="768" max="768" width="10.140625" style="429" customWidth="1"/>
    <col min="769" max="769" width="15.140625" style="429" customWidth="1"/>
    <col min="770" max="770" width="17.7109375" style="429" customWidth="1"/>
    <col min="771" max="771" width="10.140625" style="429" customWidth="1"/>
    <col min="772" max="772" width="15.140625" style="429" customWidth="1"/>
    <col min="773" max="773" width="17.7109375" style="429" customWidth="1"/>
    <col min="774" max="774" width="10.140625" style="429" customWidth="1"/>
    <col min="775" max="775" width="15.140625" style="429" customWidth="1"/>
    <col min="776" max="776" width="17.7109375" style="429" customWidth="1"/>
    <col min="777" max="777" width="10.140625" style="429" customWidth="1"/>
    <col min="778" max="778" width="15.140625" style="429" customWidth="1"/>
    <col min="779" max="779" width="17.7109375" style="429" customWidth="1"/>
    <col min="780" max="780" width="10.140625" style="429" customWidth="1"/>
    <col min="781" max="781" width="15.140625" style="429" customWidth="1"/>
    <col min="782" max="782" width="16.140625" style="429" customWidth="1"/>
    <col min="783" max="783" width="20.140625" style="429" customWidth="1"/>
    <col min="784" max="784" width="9.5703125" style="429" customWidth="1"/>
    <col min="785" max="785" width="15.85546875" style="429" customWidth="1"/>
    <col min="786" max="786" width="20.140625" style="429" customWidth="1"/>
    <col min="787" max="787" width="20.7109375" style="429" customWidth="1"/>
    <col min="788" max="788" width="14.140625" style="429" customWidth="1"/>
    <col min="789" max="789" width="9.140625" style="429" customWidth="1"/>
    <col min="790" max="790" width="19.140625" style="429" customWidth="1"/>
    <col min="791" max="791" width="21.85546875" style="429" customWidth="1"/>
    <col min="792" max="1021" width="9.140625" style="429"/>
    <col min="1022" max="1022" width="49.140625" style="429" bestFit="1" customWidth="1"/>
    <col min="1023" max="1023" width="17.7109375" style="429" customWidth="1"/>
    <col min="1024" max="1024" width="10.140625" style="429" customWidth="1"/>
    <col min="1025" max="1025" width="15.140625" style="429" customWidth="1"/>
    <col min="1026" max="1026" width="17.7109375" style="429" customWidth="1"/>
    <col min="1027" max="1027" width="10.140625" style="429" customWidth="1"/>
    <col min="1028" max="1028" width="15.140625" style="429" customWidth="1"/>
    <col min="1029" max="1029" width="17.7109375" style="429" customWidth="1"/>
    <col min="1030" max="1030" width="10.140625" style="429" customWidth="1"/>
    <col min="1031" max="1031" width="15.140625" style="429" customWidth="1"/>
    <col min="1032" max="1032" width="17.7109375" style="429" customWidth="1"/>
    <col min="1033" max="1033" width="10.140625" style="429" customWidth="1"/>
    <col min="1034" max="1034" width="15.140625" style="429" customWidth="1"/>
    <col min="1035" max="1035" width="17.7109375" style="429" customWidth="1"/>
    <col min="1036" max="1036" width="10.140625" style="429" customWidth="1"/>
    <col min="1037" max="1037" width="15.140625" style="429" customWidth="1"/>
    <col min="1038" max="1038" width="16.140625" style="429" customWidth="1"/>
    <col min="1039" max="1039" width="20.140625" style="429" customWidth="1"/>
    <col min="1040" max="1040" width="9.5703125" style="429" customWidth="1"/>
    <col min="1041" max="1041" width="15.85546875" style="429" customWidth="1"/>
    <col min="1042" max="1042" width="20.140625" style="429" customWidth="1"/>
    <col min="1043" max="1043" width="20.7109375" style="429" customWidth="1"/>
    <col min="1044" max="1044" width="14.140625" style="429" customWidth="1"/>
    <col min="1045" max="1045" width="9.140625" style="429" customWidth="1"/>
    <col min="1046" max="1046" width="19.140625" style="429" customWidth="1"/>
    <col min="1047" max="1047" width="21.85546875" style="429" customWidth="1"/>
    <col min="1048" max="1277" width="9.140625" style="429"/>
    <col min="1278" max="1278" width="49.140625" style="429" bestFit="1" customWidth="1"/>
    <col min="1279" max="1279" width="17.7109375" style="429" customWidth="1"/>
    <col min="1280" max="1280" width="10.140625" style="429" customWidth="1"/>
    <col min="1281" max="1281" width="15.140625" style="429" customWidth="1"/>
    <col min="1282" max="1282" width="17.7109375" style="429" customWidth="1"/>
    <col min="1283" max="1283" width="10.140625" style="429" customWidth="1"/>
    <col min="1284" max="1284" width="15.140625" style="429" customWidth="1"/>
    <col min="1285" max="1285" width="17.7109375" style="429" customWidth="1"/>
    <col min="1286" max="1286" width="10.140625" style="429" customWidth="1"/>
    <col min="1287" max="1287" width="15.140625" style="429" customWidth="1"/>
    <col min="1288" max="1288" width="17.7109375" style="429" customWidth="1"/>
    <col min="1289" max="1289" width="10.140625" style="429" customWidth="1"/>
    <col min="1290" max="1290" width="15.140625" style="429" customWidth="1"/>
    <col min="1291" max="1291" width="17.7109375" style="429" customWidth="1"/>
    <col min="1292" max="1292" width="10.140625" style="429" customWidth="1"/>
    <col min="1293" max="1293" width="15.140625" style="429" customWidth="1"/>
    <col min="1294" max="1294" width="16.140625" style="429" customWidth="1"/>
    <col min="1295" max="1295" width="20.140625" style="429" customWidth="1"/>
    <col min="1296" max="1296" width="9.5703125" style="429" customWidth="1"/>
    <col min="1297" max="1297" width="15.85546875" style="429" customWidth="1"/>
    <col min="1298" max="1298" width="20.140625" style="429" customWidth="1"/>
    <col min="1299" max="1299" width="20.7109375" style="429" customWidth="1"/>
    <col min="1300" max="1300" width="14.140625" style="429" customWidth="1"/>
    <col min="1301" max="1301" width="9.140625" style="429" customWidth="1"/>
    <col min="1302" max="1302" width="19.140625" style="429" customWidth="1"/>
    <col min="1303" max="1303" width="21.85546875" style="429" customWidth="1"/>
    <col min="1304" max="1533" width="9.140625" style="429"/>
    <col min="1534" max="1534" width="49.140625" style="429" bestFit="1" customWidth="1"/>
    <col min="1535" max="1535" width="17.7109375" style="429" customWidth="1"/>
    <col min="1536" max="1536" width="10.140625" style="429" customWidth="1"/>
    <col min="1537" max="1537" width="15.140625" style="429" customWidth="1"/>
    <col min="1538" max="1538" width="17.7109375" style="429" customWidth="1"/>
    <col min="1539" max="1539" width="10.140625" style="429" customWidth="1"/>
    <col min="1540" max="1540" width="15.140625" style="429" customWidth="1"/>
    <col min="1541" max="1541" width="17.7109375" style="429" customWidth="1"/>
    <col min="1542" max="1542" width="10.140625" style="429" customWidth="1"/>
    <col min="1543" max="1543" width="15.140625" style="429" customWidth="1"/>
    <col min="1544" max="1544" width="17.7109375" style="429" customWidth="1"/>
    <col min="1545" max="1545" width="10.140625" style="429" customWidth="1"/>
    <col min="1546" max="1546" width="15.140625" style="429" customWidth="1"/>
    <col min="1547" max="1547" width="17.7109375" style="429" customWidth="1"/>
    <col min="1548" max="1548" width="10.140625" style="429" customWidth="1"/>
    <col min="1549" max="1549" width="15.140625" style="429" customWidth="1"/>
    <col min="1550" max="1550" width="16.140625" style="429" customWidth="1"/>
    <col min="1551" max="1551" width="20.140625" style="429" customWidth="1"/>
    <col min="1552" max="1552" width="9.5703125" style="429" customWidth="1"/>
    <col min="1553" max="1553" width="15.85546875" style="429" customWidth="1"/>
    <col min="1554" max="1554" width="20.140625" style="429" customWidth="1"/>
    <col min="1555" max="1555" width="20.7109375" style="429" customWidth="1"/>
    <col min="1556" max="1556" width="14.140625" style="429" customWidth="1"/>
    <col min="1557" max="1557" width="9.140625" style="429" customWidth="1"/>
    <col min="1558" max="1558" width="19.140625" style="429" customWidth="1"/>
    <col min="1559" max="1559" width="21.85546875" style="429" customWidth="1"/>
    <col min="1560" max="1789" width="9.140625" style="429"/>
    <col min="1790" max="1790" width="49.140625" style="429" bestFit="1" customWidth="1"/>
    <col min="1791" max="1791" width="17.7109375" style="429" customWidth="1"/>
    <col min="1792" max="1792" width="10.140625" style="429" customWidth="1"/>
    <col min="1793" max="1793" width="15.140625" style="429" customWidth="1"/>
    <col min="1794" max="1794" width="17.7109375" style="429" customWidth="1"/>
    <col min="1795" max="1795" width="10.140625" style="429" customWidth="1"/>
    <col min="1796" max="1796" width="15.140625" style="429" customWidth="1"/>
    <col min="1797" max="1797" width="17.7109375" style="429" customWidth="1"/>
    <col min="1798" max="1798" width="10.140625" style="429" customWidth="1"/>
    <col min="1799" max="1799" width="15.140625" style="429" customWidth="1"/>
    <col min="1800" max="1800" width="17.7109375" style="429" customWidth="1"/>
    <col min="1801" max="1801" width="10.140625" style="429" customWidth="1"/>
    <col min="1802" max="1802" width="15.140625" style="429" customWidth="1"/>
    <col min="1803" max="1803" width="17.7109375" style="429" customWidth="1"/>
    <col min="1804" max="1804" width="10.140625" style="429" customWidth="1"/>
    <col min="1805" max="1805" width="15.140625" style="429" customWidth="1"/>
    <col min="1806" max="1806" width="16.140625" style="429" customWidth="1"/>
    <col min="1807" max="1807" width="20.140625" style="429" customWidth="1"/>
    <col min="1808" max="1808" width="9.5703125" style="429" customWidth="1"/>
    <col min="1809" max="1809" width="15.85546875" style="429" customWidth="1"/>
    <col min="1810" max="1810" width="20.140625" style="429" customWidth="1"/>
    <col min="1811" max="1811" width="20.7109375" style="429" customWidth="1"/>
    <col min="1812" max="1812" width="14.140625" style="429" customWidth="1"/>
    <col min="1813" max="1813" width="9.140625" style="429" customWidth="1"/>
    <col min="1814" max="1814" width="19.140625" style="429" customWidth="1"/>
    <col min="1815" max="1815" width="21.85546875" style="429" customWidth="1"/>
    <col min="1816" max="2045" width="9.140625" style="429"/>
    <col min="2046" max="2046" width="49.140625" style="429" bestFit="1" customWidth="1"/>
    <col min="2047" max="2047" width="17.7109375" style="429" customWidth="1"/>
    <col min="2048" max="2048" width="10.140625" style="429" customWidth="1"/>
    <col min="2049" max="2049" width="15.140625" style="429" customWidth="1"/>
    <col min="2050" max="2050" width="17.7109375" style="429" customWidth="1"/>
    <col min="2051" max="2051" width="10.140625" style="429" customWidth="1"/>
    <col min="2052" max="2052" width="15.140625" style="429" customWidth="1"/>
    <col min="2053" max="2053" width="17.7109375" style="429" customWidth="1"/>
    <col min="2054" max="2054" width="10.140625" style="429" customWidth="1"/>
    <col min="2055" max="2055" width="15.140625" style="429" customWidth="1"/>
    <col min="2056" max="2056" width="17.7109375" style="429" customWidth="1"/>
    <col min="2057" max="2057" width="10.140625" style="429" customWidth="1"/>
    <col min="2058" max="2058" width="15.140625" style="429" customWidth="1"/>
    <col min="2059" max="2059" width="17.7109375" style="429" customWidth="1"/>
    <col min="2060" max="2060" width="10.140625" style="429" customWidth="1"/>
    <col min="2061" max="2061" width="15.140625" style="429" customWidth="1"/>
    <col min="2062" max="2062" width="16.140625" style="429" customWidth="1"/>
    <col min="2063" max="2063" width="20.140625" style="429" customWidth="1"/>
    <col min="2064" max="2064" width="9.5703125" style="429" customWidth="1"/>
    <col min="2065" max="2065" width="15.85546875" style="429" customWidth="1"/>
    <col min="2066" max="2066" width="20.140625" style="429" customWidth="1"/>
    <col min="2067" max="2067" width="20.7109375" style="429" customWidth="1"/>
    <col min="2068" max="2068" width="14.140625" style="429" customWidth="1"/>
    <col min="2069" max="2069" width="9.140625" style="429" customWidth="1"/>
    <col min="2070" max="2070" width="19.140625" style="429" customWidth="1"/>
    <col min="2071" max="2071" width="21.85546875" style="429" customWidth="1"/>
    <col min="2072" max="2301" width="9.140625" style="429"/>
    <col min="2302" max="2302" width="49.140625" style="429" bestFit="1" customWidth="1"/>
    <col min="2303" max="2303" width="17.7109375" style="429" customWidth="1"/>
    <col min="2304" max="2304" width="10.140625" style="429" customWidth="1"/>
    <col min="2305" max="2305" width="15.140625" style="429" customWidth="1"/>
    <col min="2306" max="2306" width="17.7109375" style="429" customWidth="1"/>
    <col min="2307" max="2307" width="10.140625" style="429" customWidth="1"/>
    <col min="2308" max="2308" width="15.140625" style="429" customWidth="1"/>
    <col min="2309" max="2309" width="17.7109375" style="429" customWidth="1"/>
    <col min="2310" max="2310" width="10.140625" style="429" customWidth="1"/>
    <col min="2311" max="2311" width="15.140625" style="429" customWidth="1"/>
    <col min="2312" max="2312" width="17.7109375" style="429" customWidth="1"/>
    <col min="2313" max="2313" width="10.140625" style="429" customWidth="1"/>
    <col min="2314" max="2314" width="15.140625" style="429" customWidth="1"/>
    <col min="2315" max="2315" width="17.7109375" style="429" customWidth="1"/>
    <col min="2316" max="2316" width="10.140625" style="429" customWidth="1"/>
    <col min="2317" max="2317" width="15.140625" style="429" customWidth="1"/>
    <col min="2318" max="2318" width="16.140625" style="429" customWidth="1"/>
    <col min="2319" max="2319" width="20.140625" style="429" customWidth="1"/>
    <col min="2320" max="2320" width="9.5703125" style="429" customWidth="1"/>
    <col min="2321" max="2321" width="15.85546875" style="429" customWidth="1"/>
    <col min="2322" max="2322" width="20.140625" style="429" customWidth="1"/>
    <col min="2323" max="2323" width="20.7109375" style="429" customWidth="1"/>
    <col min="2324" max="2324" width="14.140625" style="429" customWidth="1"/>
    <col min="2325" max="2325" width="9.140625" style="429" customWidth="1"/>
    <col min="2326" max="2326" width="19.140625" style="429" customWidth="1"/>
    <col min="2327" max="2327" width="21.85546875" style="429" customWidth="1"/>
    <col min="2328" max="2557" width="9.140625" style="429"/>
    <col min="2558" max="2558" width="49.140625" style="429" bestFit="1" customWidth="1"/>
    <col min="2559" max="2559" width="17.7109375" style="429" customWidth="1"/>
    <col min="2560" max="2560" width="10.140625" style="429" customWidth="1"/>
    <col min="2561" max="2561" width="15.140625" style="429" customWidth="1"/>
    <col min="2562" max="2562" width="17.7109375" style="429" customWidth="1"/>
    <col min="2563" max="2563" width="10.140625" style="429" customWidth="1"/>
    <col min="2564" max="2564" width="15.140625" style="429" customWidth="1"/>
    <col min="2565" max="2565" width="17.7109375" style="429" customWidth="1"/>
    <col min="2566" max="2566" width="10.140625" style="429" customWidth="1"/>
    <col min="2567" max="2567" width="15.140625" style="429" customWidth="1"/>
    <col min="2568" max="2568" width="17.7109375" style="429" customWidth="1"/>
    <col min="2569" max="2569" width="10.140625" style="429" customWidth="1"/>
    <col min="2570" max="2570" width="15.140625" style="429" customWidth="1"/>
    <col min="2571" max="2571" width="17.7109375" style="429" customWidth="1"/>
    <col min="2572" max="2572" width="10.140625" style="429" customWidth="1"/>
    <col min="2573" max="2573" width="15.140625" style="429" customWidth="1"/>
    <col min="2574" max="2574" width="16.140625" style="429" customWidth="1"/>
    <col min="2575" max="2575" width="20.140625" style="429" customWidth="1"/>
    <col min="2576" max="2576" width="9.5703125" style="429" customWidth="1"/>
    <col min="2577" max="2577" width="15.85546875" style="429" customWidth="1"/>
    <col min="2578" max="2578" width="20.140625" style="429" customWidth="1"/>
    <col min="2579" max="2579" width="20.7109375" style="429" customWidth="1"/>
    <col min="2580" max="2580" width="14.140625" style="429" customWidth="1"/>
    <col min="2581" max="2581" width="9.140625" style="429" customWidth="1"/>
    <col min="2582" max="2582" width="19.140625" style="429" customWidth="1"/>
    <col min="2583" max="2583" width="21.85546875" style="429" customWidth="1"/>
    <col min="2584" max="2813" width="9.140625" style="429"/>
    <col min="2814" max="2814" width="49.140625" style="429" bestFit="1" customWidth="1"/>
    <col min="2815" max="2815" width="17.7109375" style="429" customWidth="1"/>
    <col min="2816" max="2816" width="10.140625" style="429" customWidth="1"/>
    <col min="2817" max="2817" width="15.140625" style="429" customWidth="1"/>
    <col min="2818" max="2818" width="17.7109375" style="429" customWidth="1"/>
    <col min="2819" max="2819" width="10.140625" style="429" customWidth="1"/>
    <col min="2820" max="2820" width="15.140625" style="429" customWidth="1"/>
    <col min="2821" max="2821" width="17.7109375" style="429" customWidth="1"/>
    <col min="2822" max="2822" width="10.140625" style="429" customWidth="1"/>
    <col min="2823" max="2823" width="15.140625" style="429" customWidth="1"/>
    <col min="2824" max="2824" width="17.7109375" style="429" customWidth="1"/>
    <col min="2825" max="2825" width="10.140625" style="429" customWidth="1"/>
    <col min="2826" max="2826" width="15.140625" style="429" customWidth="1"/>
    <col min="2827" max="2827" width="17.7109375" style="429" customWidth="1"/>
    <col min="2828" max="2828" width="10.140625" style="429" customWidth="1"/>
    <col min="2829" max="2829" width="15.140625" style="429" customWidth="1"/>
    <col min="2830" max="2830" width="16.140625" style="429" customWidth="1"/>
    <col min="2831" max="2831" width="20.140625" style="429" customWidth="1"/>
    <col min="2832" max="2832" width="9.5703125" style="429" customWidth="1"/>
    <col min="2833" max="2833" width="15.85546875" style="429" customWidth="1"/>
    <col min="2834" max="2834" width="20.140625" style="429" customWidth="1"/>
    <col min="2835" max="2835" width="20.7109375" style="429" customWidth="1"/>
    <col min="2836" max="2836" width="14.140625" style="429" customWidth="1"/>
    <col min="2837" max="2837" width="9.140625" style="429" customWidth="1"/>
    <col min="2838" max="2838" width="19.140625" style="429" customWidth="1"/>
    <col min="2839" max="2839" width="21.85546875" style="429" customWidth="1"/>
    <col min="2840" max="3069" width="9.140625" style="429"/>
    <col min="3070" max="3070" width="49.140625" style="429" bestFit="1" customWidth="1"/>
    <col min="3071" max="3071" width="17.7109375" style="429" customWidth="1"/>
    <col min="3072" max="3072" width="10.140625" style="429" customWidth="1"/>
    <col min="3073" max="3073" width="15.140625" style="429" customWidth="1"/>
    <col min="3074" max="3074" width="17.7109375" style="429" customWidth="1"/>
    <col min="3075" max="3075" width="10.140625" style="429" customWidth="1"/>
    <col min="3076" max="3076" width="15.140625" style="429" customWidth="1"/>
    <col min="3077" max="3077" width="17.7109375" style="429" customWidth="1"/>
    <col min="3078" max="3078" width="10.140625" style="429" customWidth="1"/>
    <col min="3079" max="3079" width="15.140625" style="429" customWidth="1"/>
    <col min="3080" max="3080" width="17.7109375" style="429" customWidth="1"/>
    <col min="3081" max="3081" width="10.140625" style="429" customWidth="1"/>
    <col min="3082" max="3082" width="15.140625" style="429" customWidth="1"/>
    <col min="3083" max="3083" width="17.7109375" style="429" customWidth="1"/>
    <col min="3084" max="3084" width="10.140625" style="429" customWidth="1"/>
    <col min="3085" max="3085" width="15.140625" style="429" customWidth="1"/>
    <col min="3086" max="3086" width="16.140625" style="429" customWidth="1"/>
    <col min="3087" max="3087" width="20.140625" style="429" customWidth="1"/>
    <col min="3088" max="3088" width="9.5703125" style="429" customWidth="1"/>
    <col min="3089" max="3089" width="15.85546875" style="429" customWidth="1"/>
    <col min="3090" max="3090" width="20.140625" style="429" customWidth="1"/>
    <col min="3091" max="3091" width="20.7109375" style="429" customWidth="1"/>
    <col min="3092" max="3092" width="14.140625" style="429" customWidth="1"/>
    <col min="3093" max="3093" width="9.140625" style="429" customWidth="1"/>
    <col min="3094" max="3094" width="19.140625" style="429" customWidth="1"/>
    <col min="3095" max="3095" width="21.85546875" style="429" customWidth="1"/>
    <col min="3096" max="3325" width="9.140625" style="429"/>
    <col min="3326" max="3326" width="49.140625" style="429" bestFit="1" customWidth="1"/>
    <col min="3327" max="3327" width="17.7109375" style="429" customWidth="1"/>
    <col min="3328" max="3328" width="10.140625" style="429" customWidth="1"/>
    <col min="3329" max="3329" width="15.140625" style="429" customWidth="1"/>
    <col min="3330" max="3330" width="17.7109375" style="429" customWidth="1"/>
    <col min="3331" max="3331" width="10.140625" style="429" customWidth="1"/>
    <col min="3332" max="3332" width="15.140625" style="429" customWidth="1"/>
    <col min="3333" max="3333" width="17.7109375" style="429" customWidth="1"/>
    <col min="3334" max="3334" width="10.140625" style="429" customWidth="1"/>
    <col min="3335" max="3335" width="15.140625" style="429" customWidth="1"/>
    <col min="3336" max="3336" width="17.7109375" style="429" customWidth="1"/>
    <col min="3337" max="3337" width="10.140625" style="429" customWidth="1"/>
    <col min="3338" max="3338" width="15.140625" style="429" customWidth="1"/>
    <col min="3339" max="3339" width="17.7109375" style="429" customWidth="1"/>
    <col min="3340" max="3340" width="10.140625" style="429" customWidth="1"/>
    <col min="3341" max="3341" width="15.140625" style="429" customWidth="1"/>
    <col min="3342" max="3342" width="16.140625" style="429" customWidth="1"/>
    <col min="3343" max="3343" width="20.140625" style="429" customWidth="1"/>
    <col min="3344" max="3344" width="9.5703125" style="429" customWidth="1"/>
    <col min="3345" max="3345" width="15.85546875" style="429" customWidth="1"/>
    <col min="3346" max="3346" width="20.140625" style="429" customWidth="1"/>
    <col min="3347" max="3347" width="20.7109375" style="429" customWidth="1"/>
    <col min="3348" max="3348" width="14.140625" style="429" customWidth="1"/>
    <col min="3349" max="3349" width="9.140625" style="429" customWidth="1"/>
    <col min="3350" max="3350" width="19.140625" style="429" customWidth="1"/>
    <col min="3351" max="3351" width="21.85546875" style="429" customWidth="1"/>
    <col min="3352" max="3581" width="9.140625" style="429"/>
    <col min="3582" max="3582" width="49.140625" style="429" bestFit="1" customWidth="1"/>
    <col min="3583" max="3583" width="17.7109375" style="429" customWidth="1"/>
    <col min="3584" max="3584" width="10.140625" style="429" customWidth="1"/>
    <col min="3585" max="3585" width="15.140625" style="429" customWidth="1"/>
    <col min="3586" max="3586" width="17.7109375" style="429" customWidth="1"/>
    <col min="3587" max="3587" width="10.140625" style="429" customWidth="1"/>
    <col min="3588" max="3588" width="15.140625" style="429" customWidth="1"/>
    <col min="3589" max="3589" width="17.7109375" style="429" customWidth="1"/>
    <col min="3590" max="3590" width="10.140625" style="429" customWidth="1"/>
    <col min="3591" max="3591" width="15.140625" style="429" customWidth="1"/>
    <col min="3592" max="3592" width="17.7109375" style="429" customWidth="1"/>
    <col min="3593" max="3593" width="10.140625" style="429" customWidth="1"/>
    <col min="3594" max="3594" width="15.140625" style="429" customWidth="1"/>
    <col min="3595" max="3595" width="17.7109375" style="429" customWidth="1"/>
    <col min="3596" max="3596" width="10.140625" style="429" customWidth="1"/>
    <col min="3597" max="3597" width="15.140625" style="429" customWidth="1"/>
    <col min="3598" max="3598" width="16.140625" style="429" customWidth="1"/>
    <col min="3599" max="3599" width="20.140625" style="429" customWidth="1"/>
    <col min="3600" max="3600" width="9.5703125" style="429" customWidth="1"/>
    <col min="3601" max="3601" width="15.85546875" style="429" customWidth="1"/>
    <col min="3602" max="3602" width="20.140625" style="429" customWidth="1"/>
    <col min="3603" max="3603" width="20.7109375" style="429" customWidth="1"/>
    <col min="3604" max="3604" width="14.140625" style="429" customWidth="1"/>
    <col min="3605" max="3605" width="9.140625" style="429" customWidth="1"/>
    <col min="3606" max="3606" width="19.140625" style="429" customWidth="1"/>
    <col min="3607" max="3607" width="21.85546875" style="429" customWidth="1"/>
    <col min="3608" max="3837" width="9.140625" style="429"/>
    <col min="3838" max="3838" width="49.140625" style="429" bestFit="1" customWidth="1"/>
    <col min="3839" max="3839" width="17.7109375" style="429" customWidth="1"/>
    <col min="3840" max="3840" width="10.140625" style="429" customWidth="1"/>
    <col min="3841" max="3841" width="15.140625" style="429" customWidth="1"/>
    <col min="3842" max="3842" width="17.7109375" style="429" customWidth="1"/>
    <col min="3843" max="3843" width="10.140625" style="429" customWidth="1"/>
    <col min="3844" max="3844" width="15.140625" style="429" customWidth="1"/>
    <col min="3845" max="3845" width="17.7109375" style="429" customWidth="1"/>
    <col min="3846" max="3846" width="10.140625" style="429" customWidth="1"/>
    <col min="3847" max="3847" width="15.140625" style="429" customWidth="1"/>
    <col min="3848" max="3848" width="17.7109375" style="429" customWidth="1"/>
    <col min="3849" max="3849" width="10.140625" style="429" customWidth="1"/>
    <col min="3850" max="3850" width="15.140625" style="429" customWidth="1"/>
    <col min="3851" max="3851" width="17.7109375" style="429" customWidth="1"/>
    <col min="3852" max="3852" width="10.140625" style="429" customWidth="1"/>
    <col min="3853" max="3853" width="15.140625" style="429" customWidth="1"/>
    <col min="3854" max="3854" width="16.140625" style="429" customWidth="1"/>
    <col min="3855" max="3855" width="20.140625" style="429" customWidth="1"/>
    <col min="3856" max="3856" width="9.5703125" style="429" customWidth="1"/>
    <col min="3857" max="3857" width="15.85546875" style="429" customWidth="1"/>
    <col min="3858" max="3858" width="20.140625" style="429" customWidth="1"/>
    <col min="3859" max="3859" width="20.7109375" style="429" customWidth="1"/>
    <col min="3860" max="3860" width="14.140625" style="429" customWidth="1"/>
    <col min="3861" max="3861" width="9.140625" style="429" customWidth="1"/>
    <col min="3862" max="3862" width="19.140625" style="429" customWidth="1"/>
    <col min="3863" max="3863" width="21.85546875" style="429" customWidth="1"/>
    <col min="3864" max="4093" width="9.140625" style="429"/>
    <col min="4094" max="4094" width="49.140625" style="429" bestFit="1" customWidth="1"/>
    <col min="4095" max="4095" width="17.7109375" style="429" customWidth="1"/>
    <col min="4096" max="4096" width="10.140625" style="429" customWidth="1"/>
    <col min="4097" max="4097" width="15.140625" style="429" customWidth="1"/>
    <col min="4098" max="4098" width="17.7109375" style="429" customWidth="1"/>
    <col min="4099" max="4099" width="10.140625" style="429" customWidth="1"/>
    <col min="4100" max="4100" width="15.140625" style="429" customWidth="1"/>
    <col min="4101" max="4101" width="17.7109375" style="429" customWidth="1"/>
    <col min="4102" max="4102" width="10.140625" style="429" customWidth="1"/>
    <col min="4103" max="4103" width="15.140625" style="429" customWidth="1"/>
    <col min="4104" max="4104" width="17.7109375" style="429" customWidth="1"/>
    <col min="4105" max="4105" width="10.140625" style="429" customWidth="1"/>
    <col min="4106" max="4106" width="15.140625" style="429" customWidth="1"/>
    <col min="4107" max="4107" width="17.7109375" style="429" customWidth="1"/>
    <col min="4108" max="4108" width="10.140625" style="429" customWidth="1"/>
    <col min="4109" max="4109" width="15.140625" style="429" customWidth="1"/>
    <col min="4110" max="4110" width="16.140625" style="429" customWidth="1"/>
    <col min="4111" max="4111" width="20.140625" style="429" customWidth="1"/>
    <col min="4112" max="4112" width="9.5703125" style="429" customWidth="1"/>
    <col min="4113" max="4113" width="15.85546875" style="429" customWidth="1"/>
    <col min="4114" max="4114" width="20.140625" style="429" customWidth="1"/>
    <col min="4115" max="4115" width="20.7109375" style="429" customWidth="1"/>
    <col min="4116" max="4116" width="14.140625" style="429" customWidth="1"/>
    <col min="4117" max="4117" width="9.140625" style="429" customWidth="1"/>
    <col min="4118" max="4118" width="19.140625" style="429" customWidth="1"/>
    <col min="4119" max="4119" width="21.85546875" style="429" customWidth="1"/>
    <col min="4120" max="4349" width="9.140625" style="429"/>
    <col min="4350" max="4350" width="49.140625" style="429" bestFit="1" customWidth="1"/>
    <col min="4351" max="4351" width="17.7109375" style="429" customWidth="1"/>
    <col min="4352" max="4352" width="10.140625" style="429" customWidth="1"/>
    <col min="4353" max="4353" width="15.140625" style="429" customWidth="1"/>
    <col min="4354" max="4354" width="17.7109375" style="429" customWidth="1"/>
    <col min="4355" max="4355" width="10.140625" style="429" customWidth="1"/>
    <col min="4356" max="4356" width="15.140625" style="429" customWidth="1"/>
    <col min="4357" max="4357" width="17.7109375" style="429" customWidth="1"/>
    <col min="4358" max="4358" width="10.140625" style="429" customWidth="1"/>
    <col min="4359" max="4359" width="15.140625" style="429" customWidth="1"/>
    <col min="4360" max="4360" width="17.7109375" style="429" customWidth="1"/>
    <col min="4361" max="4361" width="10.140625" style="429" customWidth="1"/>
    <col min="4362" max="4362" width="15.140625" style="429" customWidth="1"/>
    <col min="4363" max="4363" width="17.7109375" style="429" customWidth="1"/>
    <col min="4364" max="4364" width="10.140625" style="429" customWidth="1"/>
    <col min="4365" max="4365" width="15.140625" style="429" customWidth="1"/>
    <col min="4366" max="4366" width="16.140625" style="429" customWidth="1"/>
    <col min="4367" max="4367" width="20.140625" style="429" customWidth="1"/>
    <col min="4368" max="4368" width="9.5703125" style="429" customWidth="1"/>
    <col min="4369" max="4369" width="15.85546875" style="429" customWidth="1"/>
    <col min="4370" max="4370" width="20.140625" style="429" customWidth="1"/>
    <col min="4371" max="4371" width="20.7109375" style="429" customWidth="1"/>
    <col min="4372" max="4372" width="14.140625" style="429" customWidth="1"/>
    <col min="4373" max="4373" width="9.140625" style="429" customWidth="1"/>
    <col min="4374" max="4374" width="19.140625" style="429" customWidth="1"/>
    <col min="4375" max="4375" width="21.85546875" style="429" customWidth="1"/>
    <col min="4376" max="4605" width="9.140625" style="429"/>
    <col min="4606" max="4606" width="49.140625" style="429" bestFit="1" customWidth="1"/>
    <col min="4607" max="4607" width="17.7109375" style="429" customWidth="1"/>
    <col min="4608" max="4608" width="10.140625" style="429" customWidth="1"/>
    <col min="4609" max="4609" width="15.140625" style="429" customWidth="1"/>
    <col min="4610" max="4610" width="17.7109375" style="429" customWidth="1"/>
    <col min="4611" max="4611" width="10.140625" style="429" customWidth="1"/>
    <col min="4612" max="4612" width="15.140625" style="429" customWidth="1"/>
    <col min="4613" max="4613" width="17.7109375" style="429" customWidth="1"/>
    <col min="4614" max="4614" width="10.140625" style="429" customWidth="1"/>
    <col min="4615" max="4615" width="15.140625" style="429" customWidth="1"/>
    <col min="4616" max="4616" width="17.7109375" style="429" customWidth="1"/>
    <col min="4617" max="4617" width="10.140625" style="429" customWidth="1"/>
    <col min="4618" max="4618" width="15.140625" style="429" customWidth="1"/>
    <col min="4619" max="4619" width="17.7109375" style="429" customWidth="1"/>
    <col min="4620" max="4620" width="10.140625" style="429" customWidth="1"/>
    <col min="4621" max="4621" width="15.140625" style="429" customWidth="1"/>
    <col min="4622" max="4622" width="16.140625" style="429" customWidth="1"/>
    <col min="4623" max="4623" width="20.140625" style="429" customWidth="1"/>
    <col min="4624" max="4624" width="9.5703125" style="429" customWidth="1"/>
    <col min="4625" max="4625" width="15.85546875" style="429" customWidth="1"/>
    <col min="4626" max="4626" width="20.140625" style="429" customWidth="1"/>
    <col min="4627" max="4627" width="20.7109375" style="429" customWidth="1"/>
    <col min="4628" max="4628" width="14.140625" style="429" customWidth="1"/>
    <col min="4629" max="4629" width="9.140625" style="429" customWidth="1"/>
    <col min="4630" max="4630" width="19.140625" style="429" customWidth="1"/>
    <col min="4631" max="4631" width="21.85546875" style="429" customWidth="1"/>
    <col min="4632" max="4861" width="9.140625" style="429"/>
    <col min="4862" max="4862" width="49.140625" style="429" bestFit="1" customWidth="1"/>
    <col min="4863" max="4863" width="17.7109375" style="429" customWidth="1"/>
    <col min="4864" max="4864" width="10.140625" style="429" customWidth="1"/>
    <col min="4865" max="4865" width="15.140625" style="429" customWidth="1"/>
    <col min="4866" max="4866" width="17.7109375" style="429" customWidth="1"/>
    <col min="4867" max="4867" width="10.140625" style="429" customWidth="1"/>
    <col min="4868" max="4868" width="15.140625" style="429" customWidth="1"/>
    <col min="4869" max="4869" width="17.7109375" style="429" customWidth="1"/>
    <col min="4870" max="4870" width="10.140625" style="429" customWidth="1"/>
    <col min="4871" max="4871" width="15.140625" style="429" customWidth="1"/>
    <col min="4872" max="4872" width="17.7109375" style="429" customWidth="1"/>
    <col min="4873" max="4873" width="10.140625" style="429" customWidth="1"/>
    <col min="4874" max="4874" width="15.140625" style="429" customWidth="1"/>
    <col min="4875" max="4875" width="17.7109375" style="429" customWidth="1"/>
    <col min="4876" max="4876" width="10.140625" style="429" customWidth="1"/>
    <col min="4877" max="4877" width="15.140625" style="429" customWidth="1"/>
    <col min="4878" max="4878" width="16.140625" style="429" customWidth="1"/>
    <col min="4879" max="4879" width="20.140625" style="429" customWidth="1"/>
    <col min="4880" max="4880" width="9.5703125" style="429" customWidth="1"/>
    <col min="4881" max="4881" width="15.85546875" style="429" customWidth="1"/>
    <col min="4882" max="4882" width="20.140625" style="429" customWidth="1"/>
    <col min="4883" max="4883" width="20.7109375" style="429" customWidth="1"/>
    <col min="4884" max="4884" width="14.140625" style="429" customWidth="1"/>
    <col min="4885" max="4885" width="9.140625" style="429" customWidth="1"/>
    <col min="4886" max="4886" width="19.140625" style="429" customWidth="1"/>
    <col min="4887" max="4887" width="21.85546875" style="429" customWidth="1"/>
    <col min="4888" max="5117" width="9.140625" style="429"/>
    <col min="5118" max="5118" width="49.140625" style="429" bestFit="1" customWidth="1"/>
    <col min="5119" max="5119" width="17.7109375" style="429" customWidth="1"/>
    <col min="5120" max="5120" width="10.140625" style="429" customWidth="1"/>
    <col min="5121" max="5121" width="15.140625" style="429" customWidth="1"/>
    <col min="5122" max="5122" width="17.7109375" style="429" customWidth="1"/>
    <col min="5123" max="5123" width="10.140625" style="429" customWidth="1"/>
    <col min="5124" max="5124" width="15.140625" style="429" customWidth="1"/>
    <col min="5125" max="5125" width="17.7109375" style="429" customWidth="1"/>
    <col min="5126" max="5126" width="10.140625" style="429" customWidth="1"/>
    <col min="5127" max="5127" width="15.140625" style="429" customWidth="1"/>
    <col min="5128" max="5128" width="17.7109375" style="429" customWidth="1"/>
    <col min="5129" max="5129" width="10.140625" style="429" customWidth="1"/>
    <col min="5130" max="5130" width="15.140625" style="429" customWidth="1"/>
    <col min="5131" max="5131" width="17.7109375" style="429" customWidth="1"/>
    <col min="5132" max="5132" width="10.140625" style="429" customWidth="1"/>
    <col min="5133" max="5133" width="15.140625" style="429" customWidth="1"/>
    <col min="5134" max="5134" width="16.140625" style="429" customWidth="1"/>
    <col min="5135" max="5135" width="20.140625" style="429" customWidth="1"/>
    <col min="5136" max="5136" width="9.5703125" style="429" customWidth="1"/>
    <col min="5137" max="5137" width="15.85546875" style="429" customWidth="1"/>
    <col min="5138" max="5138" width="20.140625" style="429" customWidth="1"/>
    <col min="5139" max="5139" width="20.7109375" style="429" customWidth="1"/>
    <col min="5140" max="5140" width="14.140625" style="429" customWidth="1"/>
    <col min="5141" max="5141" width="9.140625" style="429" customWidth="1"/>
    <col min="5142" max="5142" width="19.140625" style="429" customWidth="1"/>
    <col min="5143" max="5143" width="21.85546875" style="429" customWidth="1"/>
    <col min="5144" max="5373" width="9.140625" style="429"/>
    <col min="5374" max="5374" width="49.140625" style="429" bestFit="1" customWidth="1"/>
    <col min="5375" max="5375" width="17.7109375" style="429" customWidth="1"/>
    <col min="5376" max="5376" width="10.140625" style="429" customWidth="1"/>
    <col min="5377" max="5377" width="15.140625" style="429" customWidth="1"/>
    <col min="5378" max="5378" width="17.7109375" style="429" customWidth="1"/>
    <col min="5379" max="5379" width="10.140625" style="429" customWidth="1"/>
    <col min="5380" max="5380" width="15.140625" style="429" customWidth="1"/>
    <col min="5381" max="5381" width="17.7109375" style="429" customWidth="1"/>
    <col min="5382" max="5382" width="10.140625" style="429" customWidth="1"/>
    <col min="5383" max="5383" width="15.140625" style="429" customWidth="1"/>
    <col min="5384" max="5384" width="17.7109375" style="429" customWidth="1"/>
    <col min="5385" max="5385" width="10.140625" style="429" customWidth="1"/>
    <col min="5386" max="5386" width="15.140625" style="429" customWidth="1"/>
    <col min="5387" max="5387" width="17.7109375" style="429" customWidth="1"/>
    <col min="5388" max="5388" width="10.140625" style="429" customWidth="1"/>
    <col min="5389" max="5389" width="15.140625" style="429" customWidth="1"/>
    <col min="5390" max="5390" width="16.140625" style="429" customWidth="1"/>
    <col min="5391" max="5391" width="20.140625" style="429" customWidth="1"/>
    <col min="5392" max="5392" width="9.5703125" style="429" customWidth="1"/>
    <col min="5393" max="5393" width="15.85546875" style="429" customWidth="1"/>
    <col min="5394" max="5394" width="20.140625" style="429" customWidth="1"/>
    <col min="5395" max="5395" width="20.7109375" style="429" customWidth="1"/>
    <col min="5396" max="5396" width="14.140625" style="429" customWidth="1"/>
    <col min="5397" max="5397" width="9.140625" style="429" customWidth="1"/>
    <col min="5398" max="5398" width="19.140625" style="429" customWidth="1"/>
    <col min="5399" max="5399" width="21.85546875" style="429" customWidth="1"/>
    <col min="5400" max="5629" width="9.140625" style="429"/>
    <col min="5630" max="5630" width="49.140625" style="429" bestFit="1" customWidth="1"/>
    <col min="5631" max="5631" width="17.7109375" style="429" customWidth="1"/>
    <col min="5632" max="5632" width="10.140625" style="429" customWidth="1"/>
    <col min="5633" max="5633" width="15.140625" style="429" customWidth="1"/>
    <col min="5634" max="5634" width="17.7109375" style="429" customWidth="1"/>
    <col min="5635" max="5635" width="10.140625" style="429" customWidth="1"/>
    <col min="5636" max="5636" width="15.140625" style="429" customWidth="1"/>
    <col min="5637" max="5637" width="17.7109375" style="429" customWidth="1"/>
    <col min="5638" max="5638" width="10.140625" style="429" customWidth="1"/>
    <col min="5639" max="5639" width="15.140625" style="429" customWidth="1"/>
    <col min="5640" max="5640" width="17.7109375" style="429" customWidth="1"/>
    <col min="5641" max="5641" width="10.140625" style="429" customWidth="1"/>
    <col min="5642" max="5642" width="15.140625" style="429" customWidth="1"/>
    <col min="5643" max="5643" width="17.7109375" style="429" customWidth="1"/>
    <col min="5644" max="5644" width="10.140625" style="429" customWidth="1"/>
    <col min="5645" max="5645" width="15.140625" style="429" customWidth="1"/>
    <col min="5646" max="5646" width="16.140625" style="429" customWidth="1"/>
    <col min="5647" max="5647" width="20.140625" style="429" customWidth="1"/>
    <col min="5648" max="5648" width="9.5703125" style="429" customWidth="1"/>
    <col min="5649" max="5649" width="15.85546875" style="429" customWidth="1"/>
    <col min="5650" max="5650" width="20.140625" style="429" customWidth="1"/>
    <col min="5651" max="5651" width="20.7109375" style="429" customWidth="1"/>
    <col min="5652" max="5652" width="14.140625" style="429" customWidth="1"/>
    <col min="5653" max="5653" width="9.140625" style="429" customWidth="1"/>
    <col min="5654" max="5654" width="19.140625" style="429" customWidth="1"/>
    <col min="5655" max="5655" width="21.85546875" style="429" customWidth="1"/>
    <col min="5656" max="5885" width="9.140625" style="429"/>
    <col min="5886" max="5886" width="49.140625" style="429" bestFit="1" customWidth="1"/>
    <col min="5887" max="5887" width="17.7109375" style="429" customWidth="1"/>
    <col min="5888" max="5888" width="10.140625" style="429" customWidth="1"/>
    <col min="5889" max="5889" width="15.140625" style="429" customWidth="1"/>
    <col min="5890" max="5890" width="17.7109375" style="429" customWidth="1"/>
    <col min="5891" max="5891" width="10.140625" style="429" customWidth="1"/>
    <col min="5892" max="5892" width="15.140625" style="429" customWidth="1"/>
    <col min="5893" max="5893" width="17.7109375" style="429" customWidth="1"/>
    <col min="5894" max="5894" width="10.140625" style="429" customWidth="1"/>
    <col min="5895" max="5895" width="15.140625" style="429" customWidth="1"/>
    <col min="5896" max="5896" width="17.7109375" style="429" customWidth="1"/>
    <col min="5897" max="5897" width="10.140625" style="429" customWidth="1"/>
    <col min="5898" max="5898" width="15.140625" style="429" customWidth="1"/>
    <col min="5899" max="5899" width="17.7109375" style="429" customWidth="1"/>
    <col min="5900" max="5900" width="10.140625" style="429" customWidth="1"/>
    <col min="5901" max="5901" width="15.140625" style="429" customWidth="1"/>
    <col min="5902" max="5902" width="16.140625" style="429" customWidth="1"/>
    <col min="5903" max="5903" width="20.140625" style="429" customWidth="1"/>
    <col min="5904" max="5904" width="9.5703125" style="429" customWidth="1"/>
    <col min="5905" max="5905" width="15.85546875" style="429" customWidth="1"/>
    <col min="5906" max="5906" width="20.140625" style="429" customWidth="1"/>
    <col min="5907" max="5907" width="20.7109375" style="429" customWidth="1"/>
    <col min="5908" max="5908" width="14.140625" style="429" customWidth="1"/>
    <col min="5909" max="5909" width="9.140625" style="429" customWidth="1"/>
    <col min="5910" max="5910" width="19.140625" style="429" customWidth="1"/>
    <col min="5911" max="5911" width="21.85546875" style="429" customWidth="1"/>
    <col min="5912" max="6141" width="9.140625" style="429"/>
    <col min="6142" max="6142" width="49.140625" style="429" bestFit="1" customWidth="1"/>
    <col min="6143" max="6143" width="17.7109375" style="429" customWidth="1"/>
    <col min="6144" max="6144" width="10.140625" style="429" customWidth="1"/>
    <col min="6145" max="6145" width="15.140625" style="429" customWidth="1"/>
    <col min="6146" max="6146" width="17.7109375" style="429" customWidth="1"/>
    <col min="6147" max="6147" width="10.140625" style="429" customWidth="1"/>
    <col min="6148" max="6148" width="15.140625" style="429" customWidth="1"/>
    <col min="6149" max="6149" width="17.7109375" style="429" customWidth="1"/>
    <col min="6150" max="6150" width="10.140625" style="429" customWidth="1"/>
    <col min="6151" max="6151" width="15.140625" style="429" customWidth="1"/>
    <col min="6152" max="6152" width="17.7109375" style="429" customWidth="1"/>
    <col min="6153" max="6153" width="10.140625" style="429" customWidth="1"/>
    <col min="6154" max="6154" width="15.140625" style="429" customWidth="1"/>
    <col min="6155" max="6155" width="17.7109375" style="429" customWidth="1"/>
    <col min="6156" max="6156" width="10.140625" style="429" customWidth="1"/>
    <col min="6157" max="6157" width="15.140625" style="429" customWidth="1"/>
    <col min="6158" max="6158" width="16.140625" style="429" customWidth="1"/>
    <col min="6159" max="6159" width="20.140625" style="429" customWidth="1"/>
    <col min="6160" max="6160" width="9.5703125" style="429" customWidth="1"/>
    <col min="6161" max="6161" width="15.85546875" style="429" customWidth="1"/>
    <col min="6162" max="6162" width="20.140625" style="429" customWidth="1"/>
    <col min="6163" max="6163" width="20.7109375" style="429" customWidth="1"/>
    <col min="6164" max="6164" width="14.140625" style="429" customWidth="1"/>
    <col min="6165" max="6165" width="9.140625" style="429" customWidth="1"/>
    <col min="6166" max="6166" width="19.140625" style="429" customWidth="1"/>
    <col min="6167" max="6167" width="21.85546875" style="429" customWidth="1"/>
    <col min="6168" max="6397" width="9.140625" style="429"/>
    <col min="6398" max="6398" width="49.140625" style="429" bestFit="1" customWidth="1"/>
    <col min="6399" max="6399" width="17.7109375" style="429" customWidth="1"/>
    <col min="6400" max="6400" width="10.140625" style="429" customWidth="1"/>
    <col min="6401" max="6401" width="15.140625" style="429" customWidth="1"/>
    <col min="6402" max="6402" width="17.7109375" style="429" customWidth="1"/>
    <col min="6403" max="6403" width="10.140625" style="429" customWidth="1"/>
    <col min="6404" max="6404" width="15.140625" style="429" customWidth="1"/>
    <col min="6405" max="6405" width="17.7109375" style="429" customWidth="1"/>
    <col min="6406" max="6406" width="10.140625" style="429" customWidth="1"/>
    <col min="6407" max="6407" width="15.140625" style="429" customWidth="1"/>
    <col min="6408" max="6408" width="17.7109375" style="429" customWidth="1"/>
    <col min="6409" max="6409" width="10.140625" style="429" customWidth="1"/>
    <col min="6410" max="6410" width="15.140625" style="429" customWidth="1"/>
    <col min="6411" max="6411" width="17.7109375" style="429" customWidth="1"/>
    <col min="6412" max="6412" width="10.140625" style="429" customWidth="1"/>
    <col min="6413" max="6413" width="15.140625" style="429" customWidth="1"/>
    <col min="6414" max="6414" width="16.140625" style="429" customWidth="1"/>
    <col min="6415" max="6415" width="20.140625" style="429" customWidth="1"/>
    <col min="6416" max="6416" width="9.5703125" style="429" customWidth="1"/>
    <col min="6417" max="6417" width="15.85546875" style="429" customWidth="1"/>
    <col min="6418" max="6418" width="20.140625" style="429" customWidth="1"/>
    <col min="6419" max="6419" width="20.7109375" style="429" customWidth="1"/>
    <col min="6420" max="6420" width="14.140625" style="429" customWidth="1"/>
    <col min="6421" max="6421" width="9.140625" style="429" customWidth="1"/>
    <col min="6422" max="6422" width="19.140625" style="429" customWidth="1"/>
    <col min="6423" max="6423" width="21.85546875" style="429" customWidth="1"/>
    <col min="6424" max="6653" width="9.140625" style="429"/>
    <col min="6654" max="6654" width="49.140625" style="429" bestFit="1" customWidth="1"/>
    <col min="6655" max="6655" width="17.7109375" style="429" customWidth="1"/>
    <col min="6656" max="6656" width="10.140625" style="429" customWidth="1"/>
    <col min="6657" max="6657" width="15.140625" style="429" customWidth="1"/>
    <col min="6658" max="6658" width="17.7109375" style="429" customWidth="1"/>
    <col min="6659" max="6659" width="10.140625" style="429" customWidth="1"/>
    <col min="6660" max="6660" width="15.140625" style="429" customWidth="1"/>
    <col min="6661" max="6661" width="17.7109375" style="429" customWidth="1"/>
    <col min="6662" max="6662" width="10.140625" style="429" customWidth="1"/>
    <col min="6663" max="6663" width="15.140625" style="429" customWidth="1"/>
    <col min="6664" max="6664" width="17.7109375" style="429" customWidth="1"/>
    <col min="6665" max="6665" width="10.140625" style="429" customWidth="1"/>
    <col min="6666" max="6666" width="15.140625" style="429" customWidth="1"/>
    <col min="6667" max="6667" width="17.7109375" style="429" customWidth="1"/>
    <col min="6668" max="6668" width="10.140625" style="429" customWidth="1"/>
    <col min="6669" max="6669" width="15.140625" style="429" customWidth="1"/>
    <col min="6670" max="6670" width="16.140625" style="429" customWidth="1"/>
    <col min="6671" max="6671" width="20.140625" style="429" customWidth="1"/>
    <col min="6672" max="6672" width="9.5703125" style="429" customWidth="1"/>
    <col min="6673" max="6673" width="15.85546875" style="429" customWidth="1"/>
    <col min="6674" max="6674" width="20.140625" style="429" customWidth="1"/>
    <col min="6675" max="6675" width="20.7109375" style="429" customWidth="1"/>
    <col min="6676" max="6676" width="14.140625" style="429" customWidth="1"/>
    <col min="6677" max="6677" width="9.140625" style="429" customWidth="1"/>
    <col min="6678" max="6678" width="19.140625" style="429" customWidth="1"/>
    <col min="6679" max="6679" width="21.85546875" style="429" customWidth="1"/>
    <col min="6680" max="6909" width="9.140625" style="429"/>
    <col min="6910" max="6910" width="49.140625" style="429" bestFit="1" customWidth="1"/>
    <col min="6911" max="6911" width="17.7109375" style="429" customWidth="1"/>
    <col min="6912" max="6912" width="10.140625" style="429" customWidth="1"/>
    <col min="6913" max="6913" width="15.140625" style="429" customWidth="1"/>
    <col min="6914" max="6914" width="17.7109375" style="429" customWidth="1"/>
    <col min="6915" max="6915" width="10.140625" style="429" customWidth="1"/>
    <col min="6916" max="6916" width="15.140625" style="429" customWidth="1"/>
    <col min="6917" max="6917" width="17.7109375" style="429" customWidth="1"/>
    <col min="6918" max="6918" width="10.140625" style="429" customWidth="1"/>
    <col min="6919" max="6919" width="15.140625" style="429" customWidth="1"/>
    <col min="6920" max="6920" width="17.7109375" style="429" customWidth="1"/>
    <col min="6921" max="6921" width="10.140625" style="429" customWidth="1"/>
    <col min="6922" max="6922" width="15.140625" style="429" customWidth="1"/>
    <col min="6923" max="6923" width="17.7109375" style="429" customWidth="1"/>
    <col min="6924" max="6924" width="10.140625" style="429" customWidth="1"/>
    <col min="6925" max="6925" width="15.140625" style="429" customWidth="1"/>
    <col min="6926" max="6926" width="16.140625" style="429" customWidth="1"/>
    <col min="6927" max="6927" width="20.140625" style="429" customWidth="1"/>
    <col min="6928" max="6928" width="9.5703125" style="429" customWidth="1"/>
    <col min="6929" max="6929" width="15.85546875" style="429" customWidth="1"/>
    <col min="6930" max="6930" width="20.140625" style="429" customWidth="1"/>
    <col min="6931" max="6931" width="20.7109375" style="429" customWidth="1"/>
    <col min="6932" max="6932" width="14.140625" style="429" customWidth="1"/>
    <col min="6933" max="6933" width="9.140625" style="429" customWidth="1"/>
    <col min="6934" max="6934" width="19.140625" style="429" customWidth="1"/>
    <col min="6935" max="6935" width="21.85546875" style="429" customWidth="1"/>
    <col min="6936" max="7165" width="9.140625" style="429"/>
    <col min="7166" max="7166" width="49.140625" style="429" bestFit="1" customWidth="1"/>
    <col min="7167" max="7167" width="17.7109375" style="429" customWidth="1"/>
    <col min="7168" max="7168" width="10.140625" style="429" customWidth="1"/>
    <col min="7169" max="7169" width="15.140625" style="429" customWidth="1"/>
    <col min="7170" max="7170" width="17.7109375" style="429" customWidth="1"/>
    <col min="7171" max="7171" width="10.140625" style="429" customWidth="1"/>
    <col min="7172" max="7172" width="15.140625" style="429" customWidth="1"/>
    <col min="7173" max="7173" width="17.7109375" style="429" customWidth="1"/>
    <col min="7174" max="7174" width="10.140625" style="429" customWidth="1"/>
    <col min="7175" max="7175" width="15.140625" style="429" customWidth="1"/>
    <col min="7176" max="7176" width="17.7109375" style="429" customWidth="1"/>
    <col min="7177" max="7177" width="10.140625" style="429" customWidth="1"/>
    <col min="7178" max="7178" width="15.140625" style="429" customWidth="1"/>
    <col min="7179" max="7179" width="17.7109375" style="429" customWidth="1"/>
    <col min="7180" max="7180" width="10.140625" style="429" customWidth="1"/>
    <col min="7181" max="7181" width="15.140625" style="429" customWidth="1"/>
    <col min="7182" max="7182" width="16.140625" style="429" customWidth="1"/>
    <col min="7183" max="7183" width="20.140625" style="429" customWidth="1"/>
    <col min="7184" max="7184" width="9.5703125" style="429" customWidth="1"/>
    <col min="7185" max="7185" width="15.85546875" style="429" customWidth="1"/>
    <col min="7186" max="7186" width="20.140625" style="429" customWidth="1"/>
    <col min="7187" max="7187" width="20.7109375" style="429" customWidth="1"/>
    <col min="7188" max="7188" width="14.140625" style="429" customWidth="1"/>
    <col min="7189" max="7189" width="9.140625" style="429" customWidth="1"/>
    <col min="7190" max="7190" width="19.140625" style="429" customWidth="1"/>
    <col min="7191" max="7191" width="21.85546875" style="429" customWidth="1"/>
    <col min="7192" max="7421" width="9.140625" style="429"/>
    <col min="7422" max="7422" width="49.140625" style="429" bestFit="1" customWidth="1"/>
    <col min="7423" max="7423" width="17.7109375" style="429" customWidth="1"/>
    <col min="7424" max="7424" width="10.140625" style="429" customWidth="1"/>
    <col min="7425" max="7425" width="15.140625" style="429" customWidth="1"/>
    <col min="7426" max="7426" width="17.7109375" style="429" customWidth="1"/>
    <col min="7427" max="7427" width="10.140625" style="429" customWidth="1"/>
    <col min="7428" max="7428" width="15.140625" style="429" customWidth="1"/>
    <col min="7429" max="7429" width="17.7109375" style="429" customWidth="1"/>
    <col min="7430" max="7430" width="10.140625" style="429" customWidth="1"/>
    <col min="7431" max="7431" width="15.140625" style="429" customWidth="1"/>
    <col min="7432" max="7432" width="17.7109375" style="429" customWidth="1"/>
    <col min="7433" max="7433" width="10.140625" style="429" customWidth="1"/>
    <col min="7434" max="7434" width="15.140625" style="429" customWidth="1"/>
    <col min="7435" max="7435" width="17.7109375" style="429" customWidth="1"/>
    <col min="7436" max="7436" width="10.140625" style="429" customWidth="1"/>
    <col min="7437" max="7437" width="15.140625" style="429" customWidth="1"/>
    <col min="7438" max="7438" width="16.140625" style="429" customWidth="1"/>
    <col min="7439" max="7439" width="20.140625" style="429" customWidth="1"/>
    <col min="7440" max="7440" width="9.5703125" style="429" customWidth="1"/>
    <col min="7441" max="7441" width="15.85546875" style="429" customWidth="1"/>
    <col min="7442" max="7442" width="20.140625" style="429" customWidth="1"/>
    <col min="7443" max="7443" width="20.7109375" style="429" customWidth="1"/>
    <col min="7444" max="7444" width="14.140625" style="429" customWidth="1"/>
    <col min="7445" max="7445" width="9.140625" style="429" customWidth="1"/>
    <col min="7446" max="7446" width="19.140625" style="429" customWidth="1"/>
    <col min="7447" max="7447" width="21.85546875" style="429" customWidth="1"/>
    <col min="7448" max="7677" width="9.140625" style="429"/>
    <col min="7678" max="7678" width="49.140625" style="429" bestFit="1" customWidth="1"/>
    <col min="7679" max="7679" width="17.7109375" style="429" customWidth="1"/>
    <col min="7680" max="7680" width="10.140625" style="429" customWidth="1"/>
    <col min="7681" max="7681" width="15.140625" style="429" customWidth="1"/>
    <col min="7682" max="7682" width="17.7109375" style="429" customWidth="1"/>
    <col min="7683" max="7683" width="10.140625" style="429" customWidth="1"/>
    <col min="7684" max="7684" width="15.140625" style="429" customWidth="1"/>
    <col min="7685" max="7685" width="17.7109375" style="429" customWidth="1"/>
    <col min="7686" max="7686" width="10.140625" style="429" customWidth="1"/>
    <col min="7687" max="7687" width="15.140625" style="429" customWidth="1"/>
    <col min="7688" max="7688" width="17.7109375" style="429" customWidth="1"/>
    <col min="7689" max="7689" width="10.140625" style="429" customWidth="1"/>
    <col min="7690" max="7690" width="15.140625" style="429" customWidth="1"/>
    <col min="7691" max="7691" width="17.7109375" style="429" customWidth="1"/>
    <col min="7692" max="7692" width="10.140625" style="429" customWidth="1"/>
    <col min="7693" max="7693" width="15.140625" style="429" customWidth="1"/>
    <col min="7694" max="7694" width="16.140625" style="429" customWidth="1"/>
    <col min="7695" max="7695" width="20.140625" style="429" customWidth="1"/>
    <col min="7696" max="7696" width="9.5703125" style="429" customWidth="1"/>
    <col min="7697" max="7697" width="15.85546875" style="429" customWidth="1"/>
    <col min="7698" max="7698" width="20.140625" style="429" customWidth="1"/>
    <col min="7699" max="7699" width="20.7109375" style="429" customWidth="1"/>
    <col min="7700" max="7700" width="14.140625" style="429" customWidth="1"/>
    <col min="7701" max="7701" width="9.140625" style="429" customWidth="1"/>
    <col min="7702" max="7702" width="19.140625" style="429" customWidth="1"/>
    <col min="7703" max="7703" width="21.85546875" style="429" customWidth="1"/>
    <col min="7704" max="7933" width="9.140625" style="429"/>
    <col min="7934" max="7934" width="49.140625" style="429" bestFit="1" customWidth="1"/>
    <col min="7935" max="7935" width="17.7109375" style="429" customWidth="1"/>
    <col min="7936" max="7936" width="10.140625" style="429" customWidth="1"/>
    <col min="7937" max="7937" width="15.140625" style="429" customWidth="1"/>
    <col min="7938" max="7938" width="17.7109375" style="429" customWidth="1"/>
    <col min="7939" max="7939" width="10.140625" style="429" customWidth="1"/>
    <col min="7940" max="7940" width="15.140625" style="429" customWidth="1"/>
    <col min="7941" max="7941" width="17.7109375" style="429" customWidth="1"/>
    <col min="7942" max="7942" width="10.140625" style="429" customWidth="1"/>
    <col min="7943" max="7943" width="15.140625" style="429" customWidth="1"/>
    <col min="7944" max="7944" width="17.7109375" style="429" customWidth="1"/>
    <col min="7945" max="7945" width="10.140625" style="429" customWidth="1"/>
    <col min="7946" max="7946" width="15.140625" style="429" customWidth="1"/>
    <col min="7947" max="7947" width="17.7109375" style="429" customWidth="1"/>
    <col min="7948" max="7948" width="10.140625" style="429" customWidth="1"/>
    <col min="7949" max="7949" width="15.140625" style="429" customWidth="1"/>
    <col min="7950" max="7950" width="16.140625" style="429" customWidth="1"/>
    <col min="7951" max="7951" width="20.140625" style="429" customWidth="1"/>
    <col min="7952" max="7952" width="9.5703125" style="429" customWidth="1"/>
    <col min="7953" max="7953" width="15.85546875" style="429" customWidth="1"/>
    <col min="7954" max="7954" width="20.140625" style="429" customWidth="1"/>
    <col min="7955" max="7955" width="20.7109375" style="429" customWidth="1"/>
    <col min="7956" max="7956" width="14.140625" style="429" customWidth="1"/>
    <col min="7957" max="7957" width="9.140625" style="429" customWidth="1"/>
    <col min="7958" max="7958" width="19.140625" style="429" customWidth="1"/>
    <col min="7959" max="7959" width="21.85546875" style="429" customWidth="1"/>
    <col min="7960" max="8189" width="9.140625" style="429"/>
    <col min="8190" max="8190" width="49.140625" style="429" bestFit="1" customWidth="1"/>
    <col min="8191" max="8191" width="17.7109375" style="429" customWidth="1"/>
    <col min="8192" max="8192" width="10.140625" style="429" customWidth="1"/>
    <col min="8193" max="8193" width="15.140625" style="429" customWidth="1"/>
    <col min="8194" max="8194" width="17.7109375" style="429" customWidth="1"/>
    <col min="8195" max="8195" width="10.140625" style="429" customWidth="1"/>
    <col min="8196" max="8196" width="15.140625" style="429" customWidth="1"/>
    <col min="8197" max="8197" width="17.7109375" style="429" customWidth="1"/>
    <col min="8198" max="8198" width="10.140625" style="429" customWidth="1"/>
    <col min="8199" max="8199" width="15.140625" style="429" customWidth="1"/>
    <col min="8200" max="8200" width="17.7109375" style="429" customWidth="1"/>
    <col min="8201" max="8201" width="10.140625" style="429" customWidth="1"/>
    <col min="8202" max="8202" width="15.140625" style="429" customWidth="1"/>
    <col min="8203" max="8203" width="17.7109375" style="429" customWidth="1"/>
    <col min="8204" max="8204" width="10.140625" style="429" customWidth="1"/>
    <col min="8205" max="8205" width="15.140625" style="429" customWidth="1"/>
    <col min="8206" max="8206" width="16.140625" style="429" customWidth="1"/>
    <col min="8207" max="8207" width="20.140625" style="429" customWidth="1"/>
    <col min="8208" max="8208" width="9.5703125" style="429" customWidth="1"/>
    <col min="8209" max="8209" width="15.85546875" style="429" customWidth="1"/>
    <col min="8210" max="8210" width="20.140625" style="429" customWidth="1"/>
    <col min="8211" max="8211" width="20.7109375" style="429" customWidth="1"/>
    <col min="8212" max="8212" width="14.140625" style="429" customWidth="1"/>
    <col min="8213" max="8213" width="9.140625" style="429" customWidth="1"/>
    <col min="8214" max="8214" width="19.140625" style="429" customWidth="1"/>
    <col min="8215" max="8215" width="21.85546875" style="429" customWidth="1"/>
    <col min="8216" max="8445" width="9.140625" style="429"/>
    <col min="8446" max="8446" width="49.140625" style="429" bestFit="1" customWidth="1"/>
    <col min="8447" max="8447" width="17.7109375" style="429" customWidth="1"/>
    <col min="8448" max="8448" width="10.140625" style="429" customWidth="1"/>
    <col min="8449" max="8449" width="15.140625" style="429" customWidth="1"/>
    <col min="8450" max="8450" width="17.7109375" style="429" customWidth="1"/>
    <col min="8451" max="8451" width="10.140625" style="429" customWidth="1"/>
    <col min="8452" max="8452" width="15.140625" style="429" customWidth="1"/>
    <col min="8453" max="8453" width="17.7109375" style="429" customWidth="1"/>
    <col min="8454" max="8454" width="10.140625" style="429" customWidth="1"/>
    <col min="8455" max="8455" width="15.140625" style="429" customWidth="1"/>
    <col min="8456" max="8456" width="17.7109375" style="429" customWidth="1"/>
    <col min="8457" max="8457" width="10.140625" style="429" customWidth="1"/>
    <col min="8458" max="8458" width="15.140625" style="429" customWidth="1"/>
    <col min="8459" max="8459" width="17.7109375" style="429" customWidth="1"/>
    <col min="8460" max="8460" width="10.140625" style="429" customWidth="1"/>
    <col min="8461" max="8461" width="15.140625" style="429" customWidth="1"/>
    <col min="8462" max="8462" width="16.140625" style="429" customWidth="1"/>
    <col min="8463" max="8463" width="20.140625" style="429" customWidth="1"/>
    <col min="8464" max="8464" width="9.5703125" style="429" customWidth="1"/>
    <col min="8465" max="8465" width="15.85546875" style="429" customWidth="1"/>
    <col min="8466" max="8466" width="20.140625" style="429" customWidth="1"/>
    <col min="8467" max="8467" width="20.7109375" style="429" customWidth="1"/>
    <col min="8468" max="8468" width="14.140625" style="429" customWidth="1"/>
    <col min="8469" max="8469" width="9.140625" style="429" customWidth="1"/>
    <col min="8470" max="8470" width="19.140625" style="429" customWidth="1"/>
    <col min="8471" max="8471" width="21.85546875" style="429" customWidth="1"/>
    <col min="8472" max="8701" width="9.140625" style="429"/>
    <col min="8702" max="8702" width="49.140625" style="429" bestFit="1" customWidth="1"/>
    <col min="8703" max="8703" width="17.7109375" style="429" customWidth="1"/>
    <col min="8704" max="8704" width="10.140625" style="429" customWidth="1"/>
    <col min="8705" max="8705" width="15.140625" style="429" customWidth="1"/>
    <col min="8706" max="8706" width="17.7109375" style="429" customWidth="1"/>
    <col min="8707" max="8707" width="10.140625" style="429" customWidth="1"/>
    <col min="8708" max="8708" width="15.140625" style="429" customWidth="1"/>
    <col min="8709" max="8709" width="17.7109375" style="429" customWidth="1"/>
    <col min="8710" max="8710" width="10.140625" style="429" customWidth="1"/>
    <col min="8711" max="8711" width="15.140625" style="429" customWidth="1"/>
    <col min="8712" max="8712" width="17.7109375" style="429" customWidth="1"/>
    <col min="8713" max="8713" width="10.140625" style="429" customWidth="1"/>
    <col min="8714" max="8714" width="15.140625" style="429" customWidth="1"/>
    <col min="8715" max="8715" width="17.7109375" style="429" customWidth="1"/>
    <col min="8716" max="8716" width="10.140625" style="429" customWidth="1"/>
    <col min="8717" max="8717" width="15.140625" style="429" customWidth="1"/>
    <col min="8718" max="8718" width="16.140625" style="429" customWidth="1"/>
    <col min="8719" max="8719" width="20.140625" style="429" customWidth="1"/>
    <col min="8720" max="8720" width="9.5703125" style="429" customWidth="1"/>
    <col min="8721" max="8721" width="15.85546875" style="429" customWidth="1"/>
    <col min="8722" max="8722" width="20.140625" style="429" customWidth="1"/>
    <col min="8723" max="8723" width="20.7109375" style="429" customWidth="1"/>
    <col min="8724" max="8724" width="14.140625" style="429" customWidth="1"/>
    <col min="8725" max="8725" width="9.140625" style="429" customWidth="1"/>
    <col min="8726" max="8726" width="19.140625" style="429" customWidth="1"/>
    <col min="8727" max="8727" width="21.85546875" style="429" customWidth="1"/>
    <col min="8728" max="8957" width="9.140625" style="429"/>
    <col min="8958" max="8958" width="49.140625" style="429" bestFit="1" customWidth="1"/>
    <col min="8959" max="8959" width="17.7109375" style="429" customWidth="1"/>
    <col min="8960" max="8960" width="10.140625" style="429" customWidth="1"/>
    <col min="8961" max="8961" width="15.140625" style="429" customWidth="1"/>
    <col min="8962" max="8962" width="17.7109375" style="429" customWidth="1"/>
    <col min="8963" max="8963" width="10.140625" style="429" customWidth="1"/>
    <col min="8964" max="8964" width="15.140625" style="429" customWidth="1"/>
    <col min="8965" max="8965" width="17.7109375" style="429" customWidth="1"/>
    <col min="8966" max="8966" width="10.140625" style="429" customWidth="1"/>
    <col min="8967" max="8967" width="15.140625" style="429" customWidth="1"/>
    <col min="8968" max="8968" width="17.7109375" style="429" customWidth="1"/>
    <col min="8969" max="8969" width="10.140625" style="429" customWidth="1"/>
    <col min="8970" max="8970" width="15.140625" style="429" customWidth="1"/>
    <col min="8971" max="8971" width="17.7109375" style="429" customWidth="1"/>
    <col min="8972" max="8972" width="10.140625" style="429" customWidth="1"/>
    <col min="8973" max="8973" width="15.140625" style="429" customWidth="1"/>
    <col min="8974" max="8974" width="16.140625" style="429" customWidth="1"/>
    <col min="8975" max="8975" width="20.140625" style="429" customWidth="1"/>
    <col min="8976" max="8976" width="9.5703125" style="429" customWidth="1"/>
    <col min="8977" max="8977" width="15.85546875" style="429" customWidth="1"/>
    <col min="8978" max="8978" width="20.140625" style="429" customWidth="1"/>
    <col min="8979" max="8979" width="20.7109375" style="429" customWidth="1"/>
    <col min="8980" max="8980" width="14.140625" style="429" customWidth="1"/>
    <col min="8981" max="8981" width="9.140625" style="429" customWidth="1"/>
    <col min="8982" max="8982" width="19.140625" style="429" customWidth="1"/>
    <col min="8983" max="8983" width="21.85546875" style="429" customWidth="1"/>
    <col min="8984" max="9213" width="9.140625" style="429"/>
    <col min="9214" max="9214" width="49.140625" style="429" bestFit="1" customWidth="1"/>
    <col min="9215" max="9215" width="17.7109375" style="429" customWidth="1"/>
    <col min="9216" max="9216" width="10.140625" style="429" customWidth="1"/>
    <col min="9217" max="9217" width="15.140625" style="429" customWidth="1"/>
    <col min="9218" max="9218" width="17.7109375" style="429" customWidth="1"/>
    <col min="9219" max="9219" width="10.140625" style="429" customWidth="1"/>
    <col min="9220" max="9220" width="15.140625" style="429" customWidth="1"/>
    <col min="9221" max="9221" width="17.7109375" style="429" customWidth="1"/>
    <col min="9222" max="9222" width="10.140625" style="429" customWidth="1"/>
    <col min="9223" max="9223" width="15.140625" style="429" customWidth="1"/>
    <col min="9224" max="9224" width="17.7109375" style="429" customWidth="1"/>
    <col min="9225" max="9225" width="10.140625" style="429" customWidth="1"/>
    <col min="9226" max="9226" width="15.140625" style="429" customWidth="1"/>
    <col min="9227" max="9227" width="17.7109375" style="429" customWidth="1"/>
    <col min="9228" max="9228" width="10.140625" style="429" customWidth="1"/>
    <col min="9229" max="9229" width="15.140625" style="429" customWidth="1"/>
    <col min="9230" max="9230" width="16.140625" style="429" customWidth="1"/>
    <col min="9231" max="9231" width="20.140625" style="429" customWidth="1"/>
    <col min="9232" max="9232" width="9.5703125" style="429" customWidth="1"/>
    <col min="9233" max="9233" width="15.85546875" style="429" customWidth="1"/>
    <col min="9234" max="9234" width="20.140625" style="429" customWidth="1"/>
    <col min="9235" max="9235" width="20.7109375" style="429" customWidth="1"/>
    <col min="9236" max="9236" width="14.140625" style="429" customWidth="1"/>
    <col min="9237" max="9237" width="9.140625" style="429" customWidth="1"/>
    <col min="9238" max="9238" width="19.140625" style="429" customWidth="1"/>
    <col min="9239" max="9239" width="21.85546875" style="429" customWidth="1"/>
    <col min="9240" max="9469" width="9.140625" style="429"/>
    <col min="9470" max="9470" width="49.140625" style="429" bestFit="1" customWidth="1"/>
    <col min="9471" max="9471" width="17.7109375" style="429" customWidth="1"/>
    <col min="9472" max="9472" width="10.140625" style="429" customWidth="1"/>
    <col min="9473" max="9473" width="15.140625" style="429" customWidth="1"/>
    <col min="9474" max="9474" width="17.7109375" style="429" customWidth="1"/>
    <col min="9475" max="9475" width="10.140625" style="429" customWidth="1"/>
    <col min="9476" max="9476" width="15.140625" style="429" customWidth="1"/>
    <col min="9477" max="9477" width="17.7109375" style="429" customWidth="1"/>
    <col min="9478" max="9478" width="10.140625" style="429" customWidth="1"/>
    <col min="9479" max="9479" width="15.140625" style="429" customWidth="1"/>
    <col min="9480" max="9480" width="17.7109375" style="429" customWidth="1"/>
    <col min="9481" max="9481" width="10.140625" style="429" customWidth="1"/>
    <col min="9482" max="9482" width="15.140625" style="429" customWidth="1"/>
    <col min="9483" max="9483" width="17.7109375" style="429" customWidth="1"/>
    <col min="9484" max="9484" width="10.140625" style="429" customWidth="1"/>
    <col min="9485" max="9485" width="15.140625" style="429" customWidth="1"/>
    <col min="9486" max="9486" width="16.140625" style="429" customWidth="1"/>
    <col min="9487" max="9487" width="20.140625" style="429" customWidth="1"/>
    <col min="9488" max="9488" width="9.5703125" style="429" customWidth="1"/>
    <col min="9489" max="9489" width="15.85546875" style="429" customWidth="1"/>
    <col min="9490" max="9490" width="20.140625" style="429" customWidth="1"/>
    <col min="9491" max="9491" width="20.7109375" style="429" customWidth="1"/>
    <col min="9492" max="9492" width="14.140625" style="429" customWidth="1"/>
    <col min="9493" max="9493" width="9.140625" style="429" customWidth="1"/>
    <col min="9494" max="9494" width="19.140625" style="429" customWidth="1"/>
    <col min="9495" max="9495" width="21.85546875" style="429" customWidth="1"/>
    <col min="9496" max="9725" width="9.140625" style="429"/>
    <col min="9726" max="9726" width="49.140625" style="429" bestFit="1" customWidth="1"/>
    <col min="9727" max="9727" width="17.7109375" style="429" customWidth="1"/>
    <col min="9728" max="9728" width="10.140625" style="429" customWidth="1"/>
    <col min="9729" max="9729" width="15.140625" style="429" customWidth="1"/>
    <col min="9730" max="9730" width="17.7109375" style="429" customWidth="1"/>
    <col min="9731" max="9731" width="10.140625" style="429" customWidth="1"/>
    <col min="9732" max="9732" width="15.140625" style="429" customWidth="1"/>
    <col min="9733" max="9733" width="17.7109375" style="429" customWidth="1"/>
    <col min="9734" max="9734" width="10.140625" style="429" customWidth="1"/>
    <col min="9735" max="9735" width="15.140625" style="429" customWidth="1"/>
    <col min="9736" max="9736" width="17.7109375" style="429" customWidth="1"/>
    <col min="9737" max="9737" width="10.140625" style="429" customWidth="1"/>
    <col min="9738" max="9738" width="15.140625" style="429" customWidth="1"/>
    <col min="9739" max="9739" width="17.7109375" style="429" customWidth="1"/>
    <col min="9740" max="9740" width="10.140625" style="429" customWidth="1"/>
    <col min="9741" max="9741" width="15.140625" style="429" customWidth="1"/>
    <col min="9742" max="9742" width="16.140625" style="429" customWidth="1"/>
    <col min="9743" max="9743" width="20.140625" style="429" customWidth="1"/>
    <col min="9744" max="9744" width="9.5703125" style="429" customWidth="1"/>
    <col min="9745" max="9745" width="15.85546875" style="429" customWidth="1"/>
    <col min="9746" max="9746" width="20.140625" style="429" customWidth="1"/>
    <col min="9747" max="9747" width="20.7109375" style="429" customWidth="1"/>
    <col min="9748" max="9748" width="14.140625" style="429" customWidth="1"/>
    <col min="9749" max="9749" width="9.140625" style="429" customWidth="1"/>
    <col min="9750" max="9750" width="19.140625" style="429" customWidth="1"/>
    <col min="9751" max="9751" width="21.85546875" style="429" customWidth="1"/>
    <col min="9752" max="9981" width="9.140625" style="429"/>
    <col min="9982" max="9982" width="49.140625" style="429" bestFit="1" customWidth="1"/>
    <col min="9983" max="9983" width="17.7109375" style="429" customWidth="1"/>
    <col min="9984" max="9984" width="10.140625" style="429" customWidth="1"/>
    <col min="9985" max="9985" width="15.140625" style="429" customWidth="1"/>
    <col min="9986" max="9986" width="17.7109375" style="429" customWidth="1"/>
    <col min="9987" max="9987" width="10.140625" style="429" customWidth="1"/>
    <col min="9988" max="9988" width="15.140625" style="429" customWidth="1"/>
    <col min="9989" max="9989" width="17.7109375" style="429" customWidth="1"/>
    <col min="9990" max="9990" width="10.140625" style="429" customWidth="1"/>
    <col min="9991" max="9991" width="15.140625" style="429" customWidth="1"/>
    <col min="9992" max="9992" width="17.7109375" style="429" customWidth="1"/>
    <col min="9993" max="9993" width="10.140625" style="429" customWidth="1"/>
    <col min="9994" max="9994" width="15.140625" style="429" customWidth="1"/>
    <col min="9995" max="9995" width="17.7109375" style="429" customWidth="1"/>
    <col min="9996" max="9996" width="10.140625" style="429" customWidth="1"/>
    <col min="9997" max="9997" width="15.140625" style="429" customWidth="1"/>
    <col min="9998" max="9998" width="16.140625" style="429" customWidth="1"/>
    <col min="9999" max="9999" width="20.140625" style="429" customWidth="1"/>
    <col min="10000" max="10000" width="9.5703125" style="429" customWidth="1"/>
    <col min="10001" max="10001" width="15.85546875" style="429" customWidth="1"/>
    <col min="10002" max="10002" width="20.140625" style="429" customWidth="1"/>
    <col min="10003" max="10003" width="20.7109375" style="429" customWidth="1"/>
    <col min="10004" max="10004" width="14.140625" style="429" customWidth="1"/>
    <col min="10005" max="10005" width="9.140625" style="429" customWidth="1"/>
    <col min="10006" max="10006" width="19.140625" style="429" customWidth="1"/>
    <col min="10007" max="10007" width="21.85546875" style="429" customWidth="1"/>
    <col min="10008" max="10237" width="9.140625" style="429"/>
    <col min="10238" max="10238" width="49.140625" style="429" bestFit="1" customWidth="1"/>
    <col min="10239" max="10239" width="17.7109375" style="429" customWidth="1"/>
    <col min="10240" max="10240" width="10.140625" style="429" customWidth="1"/>
    <col min="10241" max="10241" width="15.140625" style="429" customWidth="1"/>
    <col min="10242" max="10242" width="17.7109375" style="429" customWidth="1"/>
    <col min="10243" max="10243" width="10.140625" style="429" customWidth="1"/>
    <col min="10244" max="10244" width="15.140625" style="429" customWidth="1"/>
    <col min="10245" max="10245" width="17.7109375" style="429" customWidth="1"/>
    <col min="10246" max="10246" width="10.140625" style="429" customWidth="1"/>
    <col min="10247" max="10247" width="15.140625" style="429" customWidth="1"/>
    <col min="10248" max="10248" width="17.7109375" style="429" customWidth="1"/>
    <col min="10249" max="10249" width="10.140625" style="429" customWidth="1"/>
    <col min="10250" max="10250" width="15.140625" style="429" customWidth="1"/>
    <col min="10251" max="10251" width="17.7109375" style="429" customWidth="1"/>
    <col min="10252" max="10252" width="10.140625" style="429" customWidth="1"/>
    <col min="10253" max="10253" width="15.140625" style="429" customWidth="1"/>
    <col min="10254" max="10254" width="16.140625" style="429" customWidth="1"/>
    <col min="10255" max="10255" width="20.140625" style="429" customWidth="1"/>
    <col min="10256" max="10256" width="9.5703125" style="429" customWidth="1"/>
    <col min="10257" max="10257" width="15.85546875" style="429" customWidth="1"/>
    <col min="10258" max="10258" width="20.140625" style="429" customWidth="1"/>
    <col min="10259" max="10259" width="20.7109375" style="429" customWidth="1"/>
    <col min="10260" max="10260" width="14.140625" style="429" customWidth="1"/>
    <col min="10261" max="10261" width="9.140625" style="429" customWidth="1"/>
    <col min="10262" max="10262" width="19.140625" style="429" customWidth="1"/>
    <col min="10263" max="10263" width="21.85546875" style="429" customWidth="1"/>
    <col min="10264" max="10493" width="9.140625" style="429"/>
    <col min="10494" max="10494" width="49.140625" style="429" bestFit="1" customWidth="1"/>
    <col min="10495" max="10495" width="17.7109375" style="429" customWidth="1"/>
    <col min="10496" max="10496" width="10.140625" style="429" customWidth="1"/>
    <col min="10497" max="10497" width="15.140625" style="429" customWidth="1"/>
    <col min="10498" max="10498" width="17.7109375" style="429" customWidth="1"/>
    <col min="10499" max="10499" width="10.140625" style="429" customWidth="1"/>
    <col min="10500" max="10500" width="15.140625" style="429" customWidth="1"/>
    <col min="10501" max="10501" width="17.7109375" style="429" customWidth="1"/>
    <col min="10502" max="10502" width="10.140625" style="429" customWidth="1"/>
    <col min="10503" max="10503" width="15.140625" style="429" customWidth="1"/>
    <col min="10504" max="10504" width="17.7109375" style="429" customWidth="1"/>
    <col min="10505" max="10505" width="10.140625" style="429" customWidth="1"/>
    <col min="10506" max="10506" width="15.140625" style="429" customWidth="1"/>
    <col min="10507" max="10507" width="17.7109375" style="429" customWidth="1"/>
    <col min="10508" max="10508" width="10.140625" style="429" customWidth="1"/>
    <col min="10509" max="10509" width="15.140625" style="429" customWidth="1"/>
    <col min="10510" max="10510" width="16.140625" style="429" customWidth="1"/>
    <col min="10511" max="10511" width="20.140625" style="429" customWidth="1"/>
    <col min="10512" max="10512" width="9.5703125" style="429" customWidth="1"/>
    <col min="10513" max="10513" width="15.85546875" style="429" customWidth="1"/>
    <col min="10514" max="10514" width="20.140625" style="429" customWidth="1"/>
    <col min="10515" max="10515" width="20.7109375" style="429" customWidth="1"/>
    <col min="10516" max="10516" width="14.140625" style="429" customWidth="1"/>
    <col min="10517" max="10517" width="9.140625" style="429" customWidth="1"/>
    <col min="10518" max="10518" width="19.140625" style="429" customWidth="1"/>
    <col min="10519" max="10519" width="21.85546875" style="429" customWidth="1"/>
    <col min="10520" max="10749" width="9.140625" style="429"/>
    <col min="10750" max="10750" width="49.140625" style="429" bestFit="1" customWidth="1"/>
    <col min="10751" max="10751" width="17.7109375" style="429" customWidth="1"/>
    <col min="10752" max="10752" width="10.140625" style="429" customWidth="1"/>
    <col min="10753" max="10753" width="15.140625" style="429" customWidth="1"/>
    <col min="10754" max="10754" width="17.7109375" style="429" customWidth="1"/>
    <col min="10755" max="10755" width="10.140625" style="429" customWidth="1"/>
    <col min="10756" max="10756" width="15.140625" style="429" customWidth="1"/>
    <col min="10757" max="10757" width="17.7109375" style="429" customWidth="1"/>
    <col min="10758" max="10758" width="10.140625" style="429" customWidth="1"/>
    <col min="10759" max="10759" width="15.140625" style="429" customWidth="1"/>
    <col min="10760" max="10760" width="17.7109375" style="429" customWidth="1"/>
    <col min="10761" max="10761" width="10.140625" style="429" customWidth="1"/>
    <col min="10762" max="10762" width="15.140625" style="429" customWidth="1"/>
    <col min="10763" max="10763" width="17.7109375" style="429" customWidth="1"/>
    <col min="10764" max="10764" width="10.140625" style="429" customWidth="1"/>
    <col min="10765" max="10765" width="15.140625" style="429" customWidth="1"/>
    <col min="10766" max="10766" width="16.140625" style="429" customWidth="1"/>
    <col min="10767" max="10767" width="20.140625" style="429" customWidth="1"/>
    <col min="10768" max="10768" width="9.5703125" style="429" customWidth="1"/>
    <col min="10769" max="10769" width="15.85546875" style="429" customWidth="1"/>
    <col min="10770" max="10770" width="20.140625" style="429" customWidth="1"/>
    <col min="10771" max="10771" width="20.7109375" style="429" customWidth="1"/>
    <col min="10772" max="10772" width="14.140625" style="429" customWidth="1"/>
    <col min="10773" max="10773" width="9.140625" style="429" customWidth="1"/>
    <col min="10774" max="10774" width="19.140625" style="429" customWidth="1"/>
    <col min="10775" max="10775" width="21.85546875" style="429" customWidth="1"/>
    <col min="10776" max="11005" width="9.140625" style="429"/>
    <col min="11006" max="11006" width="49.140625" style="429" bestFit="1" customWidth="1"/>
    <col min="11007" max="11007" width="17.7109375" style="429" customWidth="1"/>
    <col min="11008" max="11008" width="10.140625" style="429" customWidth="1"/>
    <col min="11009" max="11009" width="15.140625" style="429" customWidth="1"/>
    <col min="11010" max="11010" width="17.7109375" style="429" customWidth="1"/>
    <col min="11011" max="11011" width="10.140625" style="429" customWidth="1"/>
    <col min="11012" max="11012" width="15.140625" style="429" customWidth="1"/>
    <col min="11013" max="11013" width="17.7109375" style="429" customWidth="1"/>
    <col min="11014" max="11014" width="10.140625" style="429" customWidth="1"/>
    <col min="11015" max="11015" width="15.140625" style="429" customWidth="1"/>
    <col min="11016" max="11016" width="17.7109375" style="429" customWidth="1"/>
    <col min="11017" max="11017" width="10.140625" style="429" customWidth="1"/>
    <col min="11018" max="11018" width="15.140625" style="429" customWidth="1"/>
    <col min="11019" max="11019" width="17.7109375" style="429" customWidth="1"/>
    <col min="11020" max="11020" width="10.140625" style="429" customWidth="1"/>
    <col min="11021" max="11021" width="15.140625" style="429" customWidth="1"/>
    <col min="11022" max="11022" width="16.140625" style="429" customWidth="1"/>
    <col min="11023" max="11023" width="20.140625" style="429" customWidth="1"/>
    <col min="11024" max="11024" width="9.5703125" style="429" customWidth="1"/>
    <col min="11025" max="11025" width="15.85546875" style="429" customWidth="1"/>
    <col min="11026" max="11026" width="20.140625" style="429" customWidth="1"/>
    <col min="11027" max="11027" width="20.7109375" style="429" customWidth="1"/>
    <col min="11028" max="11028" width="14.140625" style="429" customWidth="1"/>
    <col min="11029" max="11029" width="9.140625" style="429" customWidth="1"/>
    <col min="11030" max="11030" width="19.140625" style="429" customWidth="1"/>
    <col min="11031" max="11031" width="21.85546875" style="429" customWidth="1"/>
    <col min="11032" max="11261" width="9.140625" style="429"/>
    <col min="11262" max="11262" width="49.140625" style="429" bestFit="1" customWidth="1"/>
    <col min="11263" max="11263" width="17.7109375" style="429" customWidth="1"/>
    <col min="11264" max="11264" width="10.140625" style="429" customWidth="1"/>
    <col min="11265" max="11265" width="15.140625" style="429" customWidth="1"/>
    <col min="11266" max="11266" width="17.7109375" style="429" customWidth="1"/>
    <col min="11267" max="11267" width="10.140625" style="429" customWidth="1"/>
    <col min="11268" max="11268" width="15.140625" style="429" customWidth="1"/>
    <col min="11269" max="11269" width="17.7109375" style="429" customWidth="1"/>
    <col min="11270" max="11270" width="10.140625" style="429" customWidth="1"/>
    <col min="11271" max="11271" width="15.140625" style="429" customWidth="1"/>
    <col min="11272" max="11272" width="17.7109375" style="429" customWidth="1"/>
    <col min="11273" max="11273" width="10.140625" style="429" customWidth="1"/>
    <col min="11274" max="11274" width="15.140625" style="429" customWidth="1"/>
    <col min="11275" max="11275" width="17.7109375" style="429" customWidth="1"/>
    <col min="11276" max="11276" width="10.140625" style="429" customWidth="1"/>
    <col min="11277" max="11277" width="15.140625" style="429" customWidth="1"/>
    <col min="11278" max="11278" width="16.140625" style="429" customWidth="1"/>
    <col min="11279" max="11279" width="20.140625" style="429" customWidth="1"/>
    <col min="11280" max="11280" width="9.5703125" style="429" customWidth="1"/>
    <col min="11281" max="11281" width="15.85546875" style="429" customWidth="1"/>
    <col min="11282" max="11282" width="20.140625" style="429" customWidth="1"/>
    <col min="11283" max="11283" width="20.7109375" style="429" customWidth="1"/>
    <col min="11284" max="11284" width="14.140625" style="429" customWidth="1"/>
    <col min="11285" max="11285" width="9.140625" style="429" customWidth="1"/>
    <col min="11286" max="11286" width="19.140625" style="429" customWidth="1"/>
    <col min="11287" max="11287" width="21.85546875" style="429" customWidth="1"/>
    <col min="11288" max="11517" width="9.140625" style="429"/>
    <col min="11518" max="11518" width="49.140625" style="429" bestFit="1" customWidth="1"/>
    <col min="11519" max="11519" width="17.7109375" style="429" customWidth="1"/>
    <col min="11520" max="11520" width="10.140625" style="429" customWidth="1"/>
    <col min="11521" max="11521" width="15.140625" style="429" customWidth="1"/>
    <col min="11522" max="11522" width="17.7109375" style="429" customWidth="1"/>
    <col min="11523" max="11523" width="10.140625" style="429" customWidth="1"/>
    <col min="11524" max="11524" width="15.140625" style="429" customWidth="1"/>
    <col min="11525" max="11525" width="17.7109375" style="429" customWidth="1"/>
    <col min="11526" max="11526" width="10.140625" style="429" customWidth="1"/>
    <col min="11527" max="11527" width="15.140625" style="429" customWidth="1"/>
    <col min="11528" max="11528" width="17.7109375" style="429" customWidth="1"/>
    <col min="11529" max="11529" width="10.140625" style="429" customWidth="1"/>
    <col min="11530" max="11530" width="15.140625" style="429" customWidth="1"/>
    <col min="11531" max="11531" width="17.7109375" style="429" customWidth="1"/>
    <col min="11532" max="11532" width="10.140625" style="429" customWidth="1"/>
    <col min="11533" max="11533" width="15.140625" style="429" customWidth="1"/>
    <col min="11534" max="11534" width="16.140625" style="429" customWidth="1"/>
    <col min="11535" max="11535" width="20.140625" style="429" customWidth="1"/>
    <col min="11536" max="11536" width="9.5703125" style="429" customWidth="1"/>
    <col min="11537" max="11537" width="15.85546875" style="429" customWidth="1"/>
    <col min="11538" max="11538" width="20.140625" style="429" customWidth="1"/>
    <col min="11539" max="11539" width="20.7109375" style="429" customWidth="1"/>
    <col min="11540" max="11540" width="14.140625" style="429" customWidth="1"/>
    <col min="11541" max="11541" width="9.140625" style="429" customWidth="1"/>
    <col min="11542" max="11542" width="19.140625" style="429" customWidth="1"/>
    <col min="11543" max="11543" width="21.85546875" style="429" customWidth="1"/>
    <col min="11544" max="11773" width="9.140625" style="429"/>
    <col min="11774" max="11774" width="49.140625" style="429" bestFit="1" customWidth="1"/>
    <col min="11775" max="11775" width="17.7109375" style="429" customWidth="1"/>
    <col min="11776" max="11776" width="10.140625" style="429" customWidth="1"/>
    <col min="11777" max="11777" width="15.140625" style="429" customWidth="1"/>
    <col min="11778" max="11778" width="17.7109375" style="429" customWidth="1"/>
    <col min="11779" max="11779" width="10.140625" style="429" customWidth="1"/>
    <col min="11780" max="11780" width="15.140625" style="429" customWidth="1"/>
    <col min="11781" max="11781" width="17.7109375" style="429" customWidth="1"/>
    <col min="11782" max="11782" width="10.140625" style="429" customWidth="1"/>
    <col min="11783" max="11783" width="15.140625" style="429" customWidth="1"/>
    <col min="11784" max="11784" width="17.7109375" style="429" customWidth="1"/>
    <col min="11785" max="11785" width="10.140625" style="429" customWidth="1"/>
    <col min="11786" max="11786" width="15.140625" style="429" customWidth="1"/>
    <col min="11787" max="11787" width="17.7109375" style="429" customWidth="1"/>
    <col min="11788" max="11788" width="10.140625" style="429" customWidth="1"/>
    <col min="11789" max="11789" width="15.140625" style="429" customWidth="1"/>
    <col min="11790" max="11790" width="16.140625" style="429" customWidth="1"/>
    <col min="11791" max="11791" width="20.140625" style="429" customWidth="1"/>
    <col min="11792" max="11792" width="9.5703125" style="429" customWidth="1"/>
    <col min="11793" max="11793" width="15.85546875" style="429" customWidth="1"/>
    <col min="11794" max="11794" width="20.140625" style="429" customWidth="1"/>
    <col min="11795" max="11795" width="20.7109375" style="429" customWidth="1"/>
    <col min="11796" max="11796" width="14.140625" style="429" customWidth="1"/>
    <col min="11797" max="11797" width="9.140625" style="429" customWidth="1"/>
    <col min="11798" max="11798" width="19.140625" style="429" customWidth="1"/>
    <col min="11799" max="11799" width="21.85546875" style="429" customWidth="1"/>
    <col min="11800" max="12029" width="9.140625" style="429"/>
    <col min="12030" max="12030" width="49.140625" style="429" bestFit="1" customWidth="1"/>
    <col min="12031" max="12031" width="17.7109375" style="429" customWidth="1"/>
    <col min="12032" max="12032" width="10.140625" style="429" customWidth="1"/>
    <col min="12033" max="12033" width="15.140625" style="429" customWidth="1"/>
    <col min="12034" max="12034" width="17.7109375" style="429" customWidth="1"/>
    <col min="12035" max="12035" width="10.140625" style="429" customWidth="1"/>
    <col min="12036" max="12036" width="15.140625" style="429" customWidth="1"/>
    <col min="12037" max="12037" width="17.7109375" style="429" customWidth="1"/>
    <col min="12038" max="12038" width="10.140625" style="429" customWidth="1"/>
    <col min="12039" max="12039" width="15.140625" style="429" customWidth="1"/>
    <col min="12040" max="12040" width="17.7109375" style="429" customWidth="1"/>
    <col min="12041" max="12041" width="10.140625" style="429" customWidth="1"/>
    <col min="12042" max="12042" width="15.140625" style="429" customWidth="1"/>
    <col min="12043" max="12043" width="17.7109375" style="429" customWidth="1"/>
    <col min="12044" max="12044" width="10.140625" style="429" customWidth="1"/>
    <col min="12045" max="12045" width="15.140625" style="429" customWidth="1"/>
    <col min="12046" max="12046" width="16.140625" style="429" customWidth="1"/>
    <col min="12047" max="12047" width="20.140625" style="429" customWidth="1"/>
    <col min="12048" max="12048" width="9.5703125" style="429" customWidth="1"/>
    <col min="12049" max="12049" width="15.85546875" style="429" customWidth="1"/>
    <col min="12050" max="12050" width="20.140625" style="429" customWidth="1"/>
    <col min="12051" max="12051" width="20.7109375" style="429" customWidth="1"/>
    <col min="12052" max="12052" width="14.140625" style="429" customWidth="1"/>
    <col min="12053" max="12053" width="9.140625" style="429" customWidth="1"/>
    <col min="12054" max="12054" width="19.140625" style="429" customWidth="1"/>
    <col min="12055" max="12055" width="21.85546875" style="429" customWidth="1"/>
    <col min="12056" max="12285" width="9.140625" style="429"/>
    <col min="12286" max="12286" width="49.140625" style="429" bestFit="1" customWidth="1"/>
    <col min="12287" max="12287" width="17.7109375" style="429" customWidth="1"/>
    <col min="12288" max="12288" width="10.140625" style="429" customWidth="1"/>
    <col min="12289" max="12289" width="15.140625" style="429" customWidth="1"/>
    <col min="12290" max="12290" width="17.7109375" style="429" customWidth="1"/>
    <col min="12291" max="12291" width="10.140625" style="429" customWidth="1"/>
    <col min="12292" max="12292" width="15.140625" style="429" customWidth="1"/>
    <col min="12293" max="12293" width="17.7109375" style="429" customWidth="1"/>
    <col min="12294" max="12294" width="10.140625" style="429" customWidth="1"/>
    <col min="12295" max="12295" width="15.140625" style="429" customWidth="1"/>
    <col min="12296" max="12296" width="17.7109375" style="429" customWidth="1"/>
    <col min="12297" max="12297" width="10.140625" style="429" customWidth="1"/>
    <col min="12298" max="12298" width="15.140625" style="429" customWidth="1"/>
    <col min="12299" max="12299" width="17.7109375" style="429" customWidth="1"/>
    <col min="12300" max="12300" width="10.140625" style="429" customWidth="1"/>
    <col min="12301" max="12301" width="15.140625" style="429" customWidth="1"/>
    <col min="12302" max="12302" width="16.140625" style="429" customWidth="1"/>
    <col min="12303" max="12303" width="20.140625" style="429" customWidth="1"/>
    <col min="12304" max="12304" width="9.5703125" style="429" customWidth="1"/>
    <col min="12305" max="12305" width="15.85546875" style="429" customWidth="1"/>
    <col min="12306" max="12306" width="20.140625" style="429" customWidth="1"/>
    <col min="12307" max="12307" width="20.7109375" style="429" customWidth="1"/>
    <col min="12308" max="12308" width="14.140625" style="429" customWidth="1"/>
    <col min="12309" max="12309" width="9.140625" style="429" customWidth="1"/>
    <col min="12310" max="12310" width="19.140625" style="429" customWidth="1"/>
    <col min="12311" max="12311" width="21.85546875" style="429" customWidth="1"/>
    <col min="12312" max="12541" width="9.140625" style="429"/>
    <col min="12542" max="12542" width="49.140625" style="429" bestFit="1" customWidth="1"/>
    <col min="12543" max="12543" width="17.7109375" style="429" customWidth="1"/>
    <col min="12544" max="12544" width="10.140625" style="429" customWidth="1"/>
    <col min="12545" max="12545" width="15.140625" style="429" customWidth="1"/>
    <col min="12546" max="12546" width="17.7109375" style="429" customWidth="1"/>
    <col min="12547" max="12547" width="10.140625" style="429" customWidth="1"/>
    <col min="12548" max="12548" width="15.140625" style="429" customWidth="1"/>
    <col min="12549" max="12549" width="17.7109375" style="429" customWidth="1"/>
    <col min="12550" max="12550" width="10.140625" style="429" customWidth="1"/>
    <col min="12551" max="12551" width="15.140625" style="429" customWidth="1"/>
    <col min="12552" max="12552" width="17.7109375" style="429" customWidth="1"/>
    <col min="12553" max="12553" width="10.140625" style="429" customWidth="1"/>
    <col min="12554" max="12554" width="15.140625" style="429" customWidth="1"/>
    <col min="12555" max="12555" width="17.7109375" style="429" customWidth="1"/>
    <col min="12556" max="12556" width="10.140625" style="429" customWidth="1"/>
    <col min="12557" max="12557" width="15.140625" style="429" customWidth="1"/>
    <col min="12558" max="12558" width="16.140625" style="429" customWidth="1"/>
    <col min="12559" max="12559" width="20.140625" style="429" customWidth="1"/>
    <col min="12560" max="12560" width="9.5703125" style="429" customWidth="1"/>
    <col min="12561" max="12561" width="15.85546875" style="429" customWidth="1"/>
    <col min="12562" max="12562" width="20.140625" style="429" customWidth="1"/>
    <col min="12563" max="12563" width="20.7109375" style="429" customWidth="1"/>
    <col min="12564" max="12564" width="14.140625" style="429" customWidth="1"/>
    <col min="12565" max="12565" width="9.140625" style="429" customWidth="1"/>
    <col min="12566" max="12566" width="19.140625" style="429" customWidth="1"/>
    <col min="12567" max="12567" width="21.85546875" style="429" customWidth="1"/>
    <col min="12568" max="12797" width="9.140625" style="429"/>
    <col min="12798" max="12798" width="49.140625" style="429" bestFit="1" customWidth="1"/>
    <col min="12799" max="12799" width="17.7109375" style="429" customWidth="1"/>
    <col min="12800" max="12800" width="10.140625" style="429" customWidth="1"/>
    <col min="12801" max="12801" width="15.140625" style="429" customWidth="1"/>
    <col min="12802" max="12802" width="17.7109375" style="429" customWidth="1"/>
    <col min="12803" max="12803" width="10.140625" style="429" customWidth="1"/>
    <col min="12804" max="12804" width="15.140625" style="429" customWidth="1"/>
    <col min="12805" max="12805" width="17.7109375" style="429" customWidth="1"/>
    <col min="12806" max="12806" width="10.140625" style="429" customWidth="1"/>
    <col min="12807" max="12807" width="15.140625" style="429" customWidth="1"/>
    <col min="12808" max="12808" width="17.7109375" style="429" customWidth="1"/>
    <col min="12809" max="12809" width="10.140625" style="429" customWidth="1"/>
    <col min="12810" max="12810" width="15.140625" style="429" customWidth="1"/>
    <col min="12811" max="12811" width="17.7109375" style="429" customWidth="1"/>
    <col min="12812" max="12812" width="10.140625" style="429" customWidth="1"/>
    <col min="12813" max="12813" width="15.140625" style="429" customWidth="1"/>
    <col min="12814" max="12814" width="16.140625" style="429" customWidth="1"/>
    <col min="12815" max="12815" width="20.140625" style="429" customWidth="1"/>
    <col min="12816" max="12816" width="9.5703125" style="429" customWidth="1"/>
    <col min="12817" max="12817" width="15.85546875" style="429" customWidth="1"/>
    <col min="12818" max="12818" width="20.140625" style="429" customWidth="1"/>
    <col min="12819" max="12819" width="20.7109375" style="429" customWidth="1"/>
    <col min="12820" max="12820" width="14.140625" style="429" customWidth="1"/>
    <col min="12821" max="12821" width="9.140625" style="429" customWidth="1"/>
    <col min="12822" max="12822" width="19.140625" style="429" customWidth="1"/>
    <col min="12823" max="12823" width="21.85546875" style="429" customWidth="1"/>
    <col min="12824" max="13053" width="9.140625" style="429"/>
    <col min="13054" max="13054" width="49.140625" style="429" bestFit="1" customWidth="1"/>
    <col min="13055" max="13055" width="17.7109375" style="429" customWidth="1"/>
    <col min="13056" max="13056" width="10.140625" style="429" customWidth="1"/>
    <col min="13057" max="13057" width="15.140625" style="429" customWidth="1"/>
    <col min="13058" max="13058" width="17.7109375" style="429" customWidth="1"/>
    <col min="13059" max="13059" width="10.140625" style="429" customWidth="1"/>
    <col min="13060" max="13060" width="15.140625" style="429" customWidth="1"/>
    <col min="13061" max="13061" width="17.7109375" style="429" customWidth="1"/>
    <col min="13062" max="13062" width="10.140625" style="429" customWidth="1"/>
    <col min="13063" max="13063" width="15.140625" style="429" customWidth="1"/>
    <col min="13064" max="13064" width="17.7109375" style="429" customWidth="1"/>
    <col min="13065" max="13065" width="10.140625" style="429" customWidth="1"/>
    <col min="13066" max="13066" width="15.140625" style="429" customWidth="1"/>
    <col min="13067" max="13067" width="17.7109375" style="429" customWidth="1"/>
    <col min="13068" max="13068" width="10.140625" style="429" customWidth="1"/>
    <col min="13069" max="13069" width="15.140625" style="429" customWidth="1"/>
    <col min="13070" max="13070" width="16.140625" style="429" customWidth="1"/>
    <col min="13071" max="13071" width="20.140625" style="429" customWidth="1"/>
    <col min="13072" max="13072" width="9.5703125" style="429" customWidth="1"/>
    <col min="13073" max="13073" width="15.85546875" style="429" customWidth="1"/>
    <col min="13074" max="13074" width="20.140625" style="429" customWidth="1"/>
    <col min="13075" max="13075" width="20.7109375" style="429" customWidth="1"/>
    <col min="13076" max="13076" width="14.140625" style="429" customWidth="1"/>
    <col min="13077" max="13077" width="9.140625" style="429" customWidth="1"/>
    <col min="13078" max="13078" width="19.140625" style="429" customWidth="1"/>
    <col min="13079" max="13079" width="21.85546875" style="429" customWidth="1"/>
    <col min="13080" max="13309" width="9.140625" style="429"/>
    <col min="13310" max="13310" width="49.140625" style="429" bestFit="1" customWidth="1"/>
    <col min="13311" max="13311" width="17.7109375" style="429" customWidth="1"/>
    <col min="13312" max="13312" width="10.140625" style="429" customWidth="1"/>
    <col min="13313" max="13313" width="15.140625" style="429" customWidth="1"/>
    <col min="13314" max="13314" width="17.7109375" style="429" customWidth="1"/>
    <col min="13315" max="13315" width="10.140625" style="429" customWidth="1"/>
    <col min="13316" max="13316" width="15.140625" style="429" customWidth="1"/>
    <col min="13317" max="13317" width="17.7109375" style="429" customWidth="1"/>
    <col min="13318" max="13318" width="10.140625" style="429" customWidth="1"/>
    <col min="13319" max="13319" width="15.140625" style="429" customWidth="1"/>
    <col min="13320" max="13320" width="17.7109375" style="429" customWidth="1"/>
    <col min="13321" max="13321" width="10.140625" style="429" customWidth="1"/>
    <col min="13322" max="13322" width="15.140625" style="429" customWidth="1"/>
    <col min="13323" max="13323" width="17.7109375" style="429" customWidth="1"/>
    <col min="13324" max="13324" width="10.140625" style="429" customWidth="1"/>
    <col min="13325" max="13325" width="15.140625" style="429" customWidth="1"/>
    <col min="13326" max="13326" width="16.140625" style="429" customWidth="1"/>
    <col min="13327" max="13327" width="20.140625" style="429" customWidth="1"/>
    <col min="13328" max="13328" width="9.5703125" style="429" customWidth="1"/>
    <col min="13329" max="13329" width="15.85546875" style="429" customWidth="1"/>
    <col min="13330" max="13330" width="20.140625" style="429" customWidth="1"/>
    <col min="13331" max="13331" width="20.7109375" style="429" customWidth="1"/>
    <col min="13332" max="13332" width="14.140625" style="429" customWidth="1"/>
    <col min="13333" max="13333" width="9.140625" style="429" customWidth="1"/>
    <col min="13334" max="13334" width="19.140625" style="429" customWidth="1"/>
    <col min="13335" max="13335" width="21.85546875" style="429" customWidth="1"/>
    <col min="13336" max="13565" width="9.140625" style="429"/>
    <col min="13566" max="13566" width="49.140625" style="429" bestFit="1" customWidth="1"/>
    <col min="13567" max="13567" width="17.7109375" style="429" customWidth="1"/>
    <col min="13568" max="13568" width="10.140625" style="429" customWidth="1"/>
    <col min="13569" max="13569" width="15.140625" style="429" customWidth="1"/>
    <col min="13570" max="13570" width="17.7109375" style="429" customWidth="1"/>
    <col min="13571" max="13571" width="10.140625" style="429" customWidth="1"/>
    <col min="13572" max="13572" width="15.140625" style="429" customWidth="1"/>
    <col min="13573" max="13573" width="17.7109375" style="429" customWidth="1"/>
    <col min="13574" max="13574" width="10.140625" style="429" customWidth="1"/>
    <col min="13575" max="13575" width="15.140625" style="429" customWidth="1"/>
    <col min="13576" max="13576" width="17.7109375" style="429" customWidth="1"/>
    <col min="13577" max="13577" width="10.140625" style="429" customWidth="1"/>
    <col min="13578" max="13578" width="15.140625" style="429" customWidth="1"/>
    <col min="13579" max="13579" width="17.7109375" style="429" customWidth="1"/>
    <col min="13580" max="13580" width="10.140625" style="429" customWidth="1"/>
    <col min="13581" max="13581" width="15.140625" style="429" customWidth="1"/>
    <col min="13582" max="13582" width="16.140625" style="429" customWidth="1"/>
    <col min="13583" max="13583" width="20.140625" style="429" customWidth="1"/>
    <col min="13584" max="13584" width="9.5703125" style="429" customWidth="1"/>
    <col min="13585" max="13585" width="15.85546875" style="429" customWidth="1"/>
    <col min="13586" max="13586" width="20.140625" style="429" customWidth="1"/>
    <col min="13587" max="13587" width="20.7109375" style="429" customWidth="1"/>
    <col min="13588" max="13588" width="14.140625" style="429" customWidth="1"/>
    <col min="13589" max="13589" width="9.140625" style="429" customWidth="1"/>
    <col min="13590" max="13590" width="19.140625" style="429" customWidth="1"/>
    <col min="13591" max="13591" width="21.85546875" style="429" customWidth="1"/>
    <col min="13592" max="13821" width="9.140625" style="429"/>
    <col min="13822" max="13822" width="49.140625" style="429" bestFit="1" customWidth="1"/>
    <col min="13823" max="13823" width="17.7109375" style="429" customWidth="1"/>
    <col min="13824" max="13824" width="10.140625" style="429" customWidth="1"/>
    <col min="13825" max="13825" width="15.140625" style="429" customWidth="1"/>
    <col min="13826" max="13826" width="17.7109375" style="429" customWidth="1"/>
    <col min="13827" max="13827" width="10.140625" style="429" customWidth="1"/>
    <col min="13828" max="13828" width="15.140625" style="429" customWidth="1"/>
    <col min="13829" max="13829" width="17.7109375" style="429" customWidth="1"/>
    <col min="13830" max="13830" width="10.140625" style="429" customWidth="1"/>
    <col min="13831" max="13831" width="15.140625" style="429" customWidth="1"/>
    <col min="13832" max="13832" width="17.7109375" style="429" customWidth="1"/>
    <col min="13833" max="13833" width="10.140625" style="429" customWidth="1"/>
    <col min="13834" max="13834" width="15.140625" style="429" customWidth="1"/>
    <col min="13835" max="13835" width="17.7109375" style="429" customWidth="1"/>
    <col min="13836" max="13836" width="10.140625" style="429" customWidth="1"/>
    <col min="13837" max="13837" width="15.140625" style="429" customWidth="1"/>
    <col min="13838" max="13838" width="16.140625" style="429" customWidth="1"/>
    <col min="13839" max="13839" width="20.140625" style="429" customWidth="1"/>
    <col min="13840" max="13840" width="9.5703125" style="429" customWidth="1"/>
    <col min="13841" max="13841" width="15.85546875" style="429" customWidth="1"/>
    <col min="13842" max="13842" width="20.140625" style="429" customWidth="1"/>
    <col min="13843" max="13843" width="20.7109375" style="429" customWidth="1"/>
    <col min="13844" max="13844" width="14.140625" style="429" customWidth="1"/>
    <col min="13845" max="13845" width="9.140625" style="429" customWidth="1"/>
    <col min="13846" max="13846" width="19.140625" style="429" customWidth="1"/>
    <col min="13847" max="13847" width="21.85546875" style="429" customWidth="1"/>
    <col min="13848" max="14077" width="9.140625" style="429"/>
    <col min="14078" max="14078" width="49.140625" style="429" bestFit="1" customWidth="1"/>
    <col min="14079" max="14079" width="17.7109375" style="429" customWidth="1"/>
    <col min="14080" max="14080" width="10.140625" style="429" customWidth="1"/>
    <col min="14081" max="14081" width="15.140625" style="429" customWidth="1"/>
    <col min="14082" max="14082" width="17.7109375" style="429" customWidth="1"/>
    <col min="14083" max="14083" width="10.140625" style="429" customWidth="1"/>
    <col min="14084" max="14084" width="15.140625" style="429" customWidth="1"/>
    <col min="14085" max="14085" width="17.7109375" style="429" customWidth="1"/>
    <col min="14086" max="14086" width="10.140625" style="429" customWidth="1"/>
    <col min="14087" max="14087" width="15.140625" style="429" customWidth="1"/>
    <col min="14088" max="14088" width="17.7109375" style="429" customWidth="1"/>
    <col min="14089" max="14089" width="10.140625" style="429" customWidth="1"/>
    <col min="14090" max="14090" width="15.140625" style="429" customWidth="1"/>
    <col min="14091" max="14091" width="17.7109375" style="429" customWidth="1"/>
    <col min="14092" max="14092" width="10.140625" style="429" customWidth="1"/>
    <col min="14093" max="14093" width="15.140625" style="429" customWidth="1"/>
    <col min="14094" max="14094" width="16.140625" style="429" customWidth="1"/>
    <col min="14095" max="14095" width="20.140625" style="429" customWidth="1"/>
    <col min="14096" max="14096" width="9.5703125" style="429" customWidth="1"/>
    <col min="14097" max="14097" width="15.85546875" style="429" customWidth="1"/>
    <col min="14098" max="14098" width="20.140625" style="429" customWidth="1"/>
    <col min="14099" max="14099" width="20.7109375" style="429" customWidth="1"/>
    <col min="14100" max="14100" width="14.140625" style="429" customWidth="1"/>
    <col min="14101" max="14101" width="9.140625" style="429" customWidth="1"/>
    <col min="14102" max="14102" width="19.140625" style="429" customWidth="1"/>
    <col min="14103" max="14103" width="21.85546875" style="429" customWidth="1"/>
    <col min="14104" max="14333" width="9.140625" style="429"/>
    <col min="14334" max="14334" width="49.140625" style="429" bestFit="1" customWidth="1"/>
    <col min="14335" max="14335" width="17.7109375" style="429" customWidth="1"/>
    <col min="14336" max="14336" width="10.140625" style="429" customWidth="1"/>
    <col min="14337" max="14337" width="15.140625" style="429" customWidth="1"/>
    <col min="14338" max="14338" width="17.7109375" style="429" customWidth="1"/>
    <col min="14339" max="14339" width="10.140625" style="429" customWidth="1"/>
    <col min="14340" max="14340" width="15.140625" style="429" customWidth="1"/>
    <col min="14341" max="14341" width="17.7109375" style="429" customWidth="1"/>
    <col min="14342" max="14342" width="10.140625" style="429" customWidth="1"/>
    <col min="14343" max="14343" width="15.140625" style="429" customWidth="1"/>
    <col min="14344" max="14344" width="17.7109375" style="429" customWidth="1"/>
    <col min="14345" max="14345" width="10.140625" style="429" customWidth="1"/>
    <col min="14346" max="14346" width="15.140625" style="429" customWidth="1"/>
    <col min="14347" max="14347" width="17.7109375" style="429" customWidth="1"/>
    <col min="14348" max="14348" width="10.140625" style="429" customWidth="1"/>
    <col min="14349" max="14349" width="15.140625" style="429" customWidth="1"/>
    <col min="14350" max="14350" width="16.140625" style="429" customWidth="1"/>
    <col min="14351" max="14351" width="20.140625" style="429" customWidth="1"/>
    <col min="14352" max="14352" width="9.5703125" style="429" customWidth="1"/>
    <col min="14353" max="14353" width="15.85546875" style="429" customWidth="1"/>
    <col min="14354" max="14354" width="20.140625" style="429" customWidth="1"/>
    <col min="14355" max="14355" width="20.7109375" style="429" customWidth="1"/>
    <col min="14356" max="14356" width="14.140625" style="429" customWidth="1"/>
    <col min="14357" max="14357" width="9.140625" style="429" customWidth="1"/>
    <col min="14358" max="14358" width="19.140625" style="429" customWidth="1"/>
    <col min="14359" max="14359" width="21.85546875" style="429" customWidth="1"/>
    <col min="14360" max="14589" width="9.140625" style="429"/>
    <col min="14590" max="14590" width="49.140625" style="429" bestFit="1" customWidth="1"/>
    <col min="14591" max="14591" width="17.7109375" style="429" customWidth="1"/>
    <col min="14592" max="14592" width="10.140625" style="429" customWidth="1"/>
    <col min="14593" max="14593" width="15.140625" style="429" customWidth="1"/>
    <col min="14594" max="14594" width="17.7109375" style="429" customWidth="1"/>
    <col min="14595" max="14595" width="10.140625" style="429" customWidth="1"/>
    <col min="14596" max="14596" width="15.140625" style="429" customWidth="1"/>
    <col min="14597" max="14597" width="17.7109375" style="429" customWidth="1"/>
    <col min="14598" max="14598" width="10.140625" style="429" customWidth="1"/>
    <col min="14599" max="14599" width="15.140625" style="429" customWidth="1"/>
    <col min="14600" max="14600" width="17.7109375" style="429" customWidth="1"/>
    <col min="14601" max="14601" width="10.140625" style="429" customWidth="1"/>
    <col min="14602" max="14602" width="15.140625" style="429" customWidth="1"/>
    <col min="14603" max="14603" width="17.7109375" style="429" customWidth="1"/>
    <col min="14604" max="14604" width="10.140625" style="429" customWidth="1"/>
    <col min="14605" max="14605" width="15.140625" style="429" customWidth="1"/>
    <col min="14606" max="14606" width="16.140625" style="429" customWidth="1"/>
    <col min="14607" max="14607" width="20.140625" style="429" customWidth="1"/>
    <col min="14608" max="14608" width="9.5703125" style="429" customWidth="1"/>
    <col min="14609" max="14609" width="15.85546875" style="429" customWidth="1"/>
    <col min="14610" max="14610" width="20.140625" style="429" customWidth="1"/>
    <col min="14611" max="14611" width="20.7109375" style="429" customWidth="1"/>
    <col min="14612" max="14612" width="14.140625" style="429" customWidth="1"/>
    <col min="14613" max="14613" width="9.140625" style="429" customWidth="1"/>
    <col min="14614" max="14614" width="19.140625" style="429" customWidth="1"/>
    <col min="14615" max="14615" width="21.85546875" style="429" customWidth="1"/>
    <col min="14616" max="14845" width="9.140625" style="429"/>
    <col min="14846" max="14846" width="49.140625" style="429" bestFit="1" customWidth="1"/>
    <col min="14847" max="14847" width="17.7109375" style="429" customWidth="1"/>
    <col min="14848" max="14848" width="10.140625" style="429" customWidth="1"/>
    <col min="14849" max="14849" width="15.140625" style="429" customWidth="1"/>
    <col min="14850" max="14850" width="17.7109375" style="429" customWidth="1"/>
    <col min="14851" max="14851" width="10.140625" style="429" customWidth="1"/>
    <col min="14852" max="14852" width="15.140625" style="429" customWidth="1"/>
    <col min="14853" max="14853" width="17.7109375" style="429" customWidth="1"/>
    <col min="14854" max="14854" width="10.140625" style="429" customWidth="1"/>
    <col min="14855" max="14855" width="15.140625" style="429" customWidth="1"/>
    <col min="14856" max="14856" width="17.7109375" style="429" customWidth="1"/>
    <col min="14857" max="14857" width="10.140625" style="429" customWidth="1"/>
    <col min="14858" max="14858" width="15.140625" style="429" customWidth="1"/>
    <col min="14859" max="14859" width="17.7109375" style="429" customWidth="1"/>
    <col min="14860" max="14860" width="10.140625" style="429" customWidth="1"/>
    <col min="14861" max="14861" width="15.140625" style="429" customWidth="1"/>
    <col min="14862" max="14862" width="16.140625" style="429" customWidth="1"/>
    <col min="14863" max="14863" width="20.140625" style="429" customWidth="1"/>
    <col min="14864" max="14864" width="9.5703125" style="429" customWidth="1"/>
    <col min="14865" max="14865" width="15.85546875" style="429" customWidth="1"/>
    <col min="14866" max="14866" width="20.140625" style="429" customWidth="1"/>
    <col min="14867" max="14867" width="20.7109375" style="429" customWidth="1"/>
    <col min="14868" max="14868" width="14.140625" style="429" customWidth="1"/>
    <col min="14869" max="14869" width="9.140625" style="429" customWidth="1"/>
    <col min="14870" max="14870" width="19.140625" style="429" customWidth="1"/>
    <col min="14871" max="14871" width="21.85546875" style="429" customWidth="1"/>
    <col min="14872" max="15101" width="9.140625" style="429"/>
    <col min="15102" max="15102" width="49.140625" style="429" bestFit="1" customWidth="1"/>
    <col min="15103" max="15103" width="17.7109375" style="429" customWidth="1"/>
    <col min="15104" max="15104" width="10.140625" style="429" customWidth="1"/>
    <col min="15105" max="15105" width="15.140625" style="429" customWidth="1"/>
    <col min="15106" max="15106" width="17.7109375" style="429" customWidth="1"/>
    <col min="15107" max="15107" width="10.140625" style="429" customWidth="1"/>
    <col min="15108" max="15108" width="15.140625" style="429" customWidth="1"/>
    <col min="15109" max="15109" width="17.7109375" style="429" customWidth="1"/>
    <col min="15110" max="15110" width="10.140625" style="429" customWidth="1"/>
    <col min="15111" max="15111" width="15.140625" style="429" customWidth="1"/>
    <col min="15112" max="15112" width="17.7109375" style="429" customWidth="1"/>
    <col min="15113" max="15113" width="10.140625" style="429" customWidth="1"/>
    <col min="15114" max="15114" width="15.140625" style="429" customWidth="1"/>
    <col min="15115" max="15115" width="17.7109375" style="429" customWidth="1"/>
    <col min="15116" max="15116" width="10.140625" style="429" customWidth="1"/>
    <col min="15117" max="15117" width="15.140625" style="429" customWidth="1"/>
    <col min="15118" max="15118" width="16.140625" style="429" customWidth="1"/>
    <col min="15119" max="15119" width="20.140625" style="429" customWidth="1"/>
    <col min="15120" max="15120" width="9.5703125" style="429" customWidth="1"/>
    <col min="15121" max="15121" width="15.85546875" style="429" customWidth="1"/>
    <col min="15122" max="15122" width="20.140625" style="429" customWidth="1"/>
    <col min="15123" max="15123" width="20.7109375" style="429" customWidth="1"/>
    <col min="15124" max="15124" width="14.140625" style="429" customWidth="1"/>
    <col min="15125" max="15125" width="9.140625" style="429" customWidth="1"/>
    <col min="15126" max="15126" width="19.140625" style="429" customWidth="1"/>
    <col min="15127" max="15127" width="21.85546875" style="429" customWidth="1"/>
    <col min="15128" max="15357" width="9.140625" style="429"/>
    <col min="15358" max="15358" width="49.140625" style="429" bestFit="1" customWidth="1"/>
    <col min="15359" max="15359" width="17.7109375" style="429" customWidth="1"/>
    <col min="15360" max="15360" width="10.140625" style="429" customWidth="1"/>
    <col min="15361" max="15361" width="15.140625" style="429" customWidth="1"/>
    <col min="15362" max="15362" width="17.7109375" style="429" customWidth="1"/>
    <col min="15363" max="15363" width="10.140625" style="429" customWidth="1"/>
    <col min="15364" max="15364" width="15.140625" style="429" customWidth="1"/>
    <col min="15365" max="15365" width="17.7109375" style="429" customWidth="1"/>
    <col min="15366" max="15366" width="10.140625" style="429" customWidth="1"/>
    <col min="15367" max="15367" width="15.140625" style="429" customWidth="1"/>
    <col min="15368" max="15368" width="17.7109375" style="429" customWidth="1"/>
    <col min="15369" max="15369" width="10.140625" style="429" customWidth="1"/>
    <col min="15370" max="15370" width="15.140625" style="429" customWidth="1"/>
    <col min="15371" max="15371" width="17.7109375" style="429" customWidth="1"/>
    <col min="15372" max="15372" width="10.140625" style="429" customWidth="1"/>
    <col min="15373" max="15373" width="15.140625" style="429" customWidth="1"/>
    <col min="15374" max="15374" width="16.140625" style="429" customWidth="1"/>
    <col min="15375" max="15375" width="20.140625" style="429" customWidth="1"/>
    <col min="15376" max="15376" width="9.5703125" style="429" customWidth="1"/>
    <col min="15377" max="15377" width="15.85546875" style="429" customWidth="1"/>
    <col min="15378" max="15378" width="20.140625" style="429" customWidth="1"/>
    <col min="15379" max="15379" width="20.7109375" style="429" customWidth="1"/>
    <col min="15380" max="15380" width="14.140625" style="429" customWidth="1"/>
    <col min="15381" max="15381" width="9.140625" style="429" customWidth="1"/>
    <col min="15382" max="15382" width="19.140625" style="429" customWidth="1"/>
    <col min="15383" max="15383" width="21.85546875" style="429" customWidth="1"/>
    <col min="15384" max="15613" width="9.140625" style="429"/>
    <col min="15614" max="15614" width="49.140625" style="429" bestFit="1" customWidth="1"/>
    <col min="15615" max="15615" width="17.7109375" style="429" customWidth="1"/>
    <col min="15616" max="15616" width="10.140625" style="429" customWidth="1"/>
    <col min="15617" max="15617" width="15.140625" style="429" customWidth="1"/>
    <col min="15618" max="15618" width="17.7109375" style="429" customWidth="1"/>
    <col min="15619" max="15619" width="10.140625" style="429" customWidth="1"/>
    <col min="15620" max="15620" width="15.140625" style="429" customWidth="1"/>
    <col min="15621" max="15621" width="17.7109375" style="429" customWidth="1"/>
    <col min="15622" max="15622" width="10.140625" style="429" customWidth="1"/>
    <col min="15623" max="15623" width="15.140625" style="429" customWidth="1"/>
    <col min="15624" max="15624" width="17.7109375" style="429" customWidth="1"/>
    <col min="15625" max="15625" width="10.140625" style="429" customWidth="1"/>
    <col min="15626" max="15626" width="15.140625" style="429" customWidth="1"/>
    <col min="15627" max="15627" width="17.7109375" style="429" customWidth="1"/>
    <col min="15628" max="15628" width="10.140625" style="429" customWidth="1"/>
    <col min="15629" max="15629" width="15.140625" style="429" customWidth="1"/>
    <col min="15630" max="15630" width="16.140625" style="429" customWidth="1"/>
    <col min="15631" max="15631" width="20.140625" style="429" customWidth="1"/>
    <col min="15632" max="15632" width="9.5703125" style="429" customWidth="1"/>
    <col min="15633" max="15633" width="15.85546875" style="429" customWidth="1"/>
    <col min="15634" max="15634" width="20.140625" style="429" customWidth="1"/>
    <col min="15635" max="15635" width="20.7109375" style="429" customWidth="1"/>
    <col min="15636" max="15636" width="14.140625" style="429" customWidth="1"/>
    <col min="15637" max="15637" width="9.140625" style="429" customWidth="1"/>
    <col min="15638" max="15638" width="19.140625" style="429" customWidth="1"/>
    <col min="15639" max="15639" width="21.85546875" style="429" customWidth="1"/>
    <col min="15640" max="15869" width="9.140625" style="429"/>
    <col min="15870" max="15870" width="49.140625" style="429" bestFit="1" customWidth="1"/>
    <col min="15871" max="15871" width="17.7109375" style="429" customWidth="1"/>
    <col min="15872" max="15872" width="10.140625" style="429" customWidth="1"/>
    <col min="15873" max="15873" width="15.140625" style="429" customWidth="1"/>
    <col min="15874" max="15874" width="17.7109375" style="429" customWidth="1"/>
    <col min="15875" max="15875" width="10.140625" style="429" customWidth="1"/>
    <col min="15876" max="15876" width="15.140625" style="429" customWidth="1"/>
    <col min="15877" max="15877" width="17.7109375" style="429" customWidth="1"/>
    <col min="15878" max="15878" width="10.140625" style="429" customWidth="1"/>
    <col min="15879" max="15879" width="15.140625" style="429" customWidth="1"/>
    <col min="15880" max="15880" width="17.7109375" style="429" customWidth="1"/>
    <col min="15881" max="15881" width="10.140625" style="429" customWidth="1"/>
    <col min="15882" max="15882" width="15.140625" style="429" customWidth="1"/>
    <col min="15883" max="15883" width="17.7109375" style="429" customWidth="1"/>
    <col min="15884" max="15884" width="10.140625" style="429" customWidth="1"/>
    <col min="15885" max="15885" width="15.140625" style="429" customWidth="1"/>
    <col min="15886" max="15886" width="16.140625" style="429" customWidth="1"/>
    <col min="15887" max="15887" width="20.140625" style="429" customWidth="1"/>
    <col min="15888" max="15888" width="9.5703125" style="429" customWidth="1"/>
    <col min="15889" max="15889" width="15.85546875" style="429" customWidth="1"/>
    <col min="15890" max="15890" width="20.140625" style="429" customWidth="1"/>
    <col min="15891" max="15891" width="20.7109375" style="429" customWidth="1"/>
    <col min="15892" max="15892" width="14.140625" style="429" customWidth="1"/>
    <col min="15893" max="15893" width="9.140625" style="429" customWidth="1"/>
    <col min="15894" max="15894" width="19.140625" style="429" customWidth="1"/>
    <col min="15895" max="15895" width="21.85546875" style="429" customWidth="1"/>
    <col min="15896" max="16125" width="9.140625" style="429"/>
    <col min="16126" max="16126" width="49.140625" style="429" bestFit="1" customWidth="1"/>
    <col min="16127" max="16127" width="17.7109375" style="429" customWidth="1"/>
    <col min="16128" max="16128" width="10.140625" style="429" customWidth="1"/>
    <col min="16129" max="16129" width="15.140625" style="429" customWidth="1"/>
    <col min="16130" max="16130" width="17.7109375" style="429" customWidth="1"/>
    <col min="16131" max="16131" width="10.140625" style="429" customWidth="1"/>
    <col min="16132" max="16132" width="15.140625" style="429" customWidth="1"/>
    <col min="16133" max="16133" width="17.7109375" style="429" customWidth="1"/>
    <col min="16134" max="16134" width="10.140625" style="429" customWidth="1"/>
    <col min="16135" max="16135" width="15.140625" style="429" customWidth="1"/>
    <col min="16136" max="16136" width="17.7109375" style="429" customWidth="1"/>
    <col min="16137" max="16137" width="10.140625" style="429" customWidth="1"/>
    <col min="16138" max="16138" width="15.140625" style="429" customWidth="1"/>
    <col min="16139" max="16139" width="17.7109375" style="429" customWidth="1"/>
    <col min="16140" max="16140" width="10.140625" style="429" customWidth="1"/>
    <col min="16141" max="16141" width="15.140625" style="429" customWidth="1"/>
    <col min="16142" max="16142" width="16.140625" style="429" customWidth="1"/>
    <col min="16143" max="16143" width="20.140625" style="429" customWidth="1"/>
    <col min="16144" max="16144" width="9.5703125" style="429" customWidth="1"/>
    <col min="16145" max="16145" width="15.85546875" style="429" customWidth="1"/>
    <col min="16146" max="16146" width="20.140625" style="429" customWidth="1"/>
    <col min="16147" max="16147" width="20.7109375" style="429" customWidth="1"/>
    <col min="16148" max="16148" width="14.140625" style="429" customWidth="1"/>
    <col min="16149" max="16149" width="9.140625" style="429" customWidth="1"/>
    <col min="16150" max="16150" width="19.140625" style="429" customWidth="1"/>
    <col min="16151" max="16151" width="21.85546875" style="429" customWidth="1"/>
    <col min="16152" max="16384" width="9.140625" style="429"/>
  </cols>
  <sheetData>
    <row r="1" spans="2:22" ht="15" thickBot="1"/>
    <row r="2" spans="2:22" ht="16.5" thickBot="1">
      <c r="B2" s="659" t="s">
        <v>401</v>
      </c>
      <c r="C2" s="660"/>
      <c r="D2" s="660"/>
      <c r="E2" s="660"/>
      <c r="F2" s="660"/>
      <c r="G2" s="660"/>
      <c r="H2" s="660"/>
      <c r="I2" s="660"/>
      <c r="J2" s="660"/>
      <c r="K2" s="660"/>
      <c r="L2" s="660"/>
      <c r="M2" s="660"/>
      <c r="N2" s="660"/>
      <c r="O2" s="660"/>
      <c r="P2" s="660"/>
      <c r="Q2" s="660"/>
      <c r="R2" s="660"/>
      <c r="S2" s="660"/>
      <c r="T2" s="660"/>
      <c r="U2" s="660"/>
      <c r="V2" s="661"/>
    </row>
    <row r="3" spans="2:22" ht="15.75" thickBot="1">
      <c r="B3" s="416"/>
      <c r="C3" s="416"/>
      <c r="D3" s="416"/>
      <c r="E3" s="416"/>
      <c r="F3" s="416"/>
      <c r="G3" s="416"/>
      <c r="H3" s="416"/>
      <c r="I3" s="416"/>
      <c r="J3" s="416"/>
      <c r="K3" s="416"/>
      <c r="L3" s="416"/>
      <c r="M3" s="416"/>
      <c r="N3" s="416"/>
      <c r="O3" s="416"/>
      <c r="P3" s="416"/>
      <c r="Q3" s="416"/>
      <c r="R3" s="416"/>
      <c r="S3" s="416"/>
      <c r="T3" s="416"/>
      <c r="U3" s="416"/>
      <c r="V3" s="416"/>
    </row>
    <row r="4" spans="2:22" ht="43.5" customHeight="1" thickBot="1">
      <c r="B4" s="665" t="s">
        <v>351</v>
      </c>
      <c r="C4" s="666"/>
      <c r="D4" s="666"/>
      <c r="E4" s="666"/>
      <c r="F4" s="666"/>
      <c r="G4" s="666"/>
      <c r="H4" s="666"/>
      <c r="I4" s="666"/>
      <c r="J4" s="666"/>
      <c r="K4" s="666"/>
      <c r="L4" s="666"/>
      <c r="M4" s="666"/>
      <c r="N4" s="666"/>
      <c r="O4" s="666"/>
      <c r="P4" s="666"/>
      <c r="Q4" s="666"/>
      <c r="R4" s="666"/>
      <c r="S4" s="666"/>
      <c r="T4" s="666"/>
      <c r="U4" s="666"/>
      <c r="V4" s="666"/>
    </row>
    <row r="5" spans="2:22" ht="15.75" thickBot="1">
      <c r="B5" s="444"/>
      <c r="C5" s="429"/>
      <c r="D5" s="429"/>
      <c r="E5" s="429"/>
      <c r="F5" s="429"/>
      <c r="G5" s="429"/>
      <c r="H5" s="429"/>
      <c r="I5" s="429"/>
      <c r="J5" s="429"/>
      <c r="K5" s="429"/>
      <c r="L5" s="429"/>
      <c r="M5" s="429"/>
      <c r="N5" s="429"/>
      <c r="O5" s="429"/>
      <c r="P5" s="429"/>
      <c r="Q5" s="429"/>
      <c r="R5" s="429"/>
      <c r="S5" s="429"/>
      <c r="T5" s="429"/>
      <c r="U5" s="429"/>
      <c r="V5" s="429"/>
    </row>
    <row r="6" spans="2:22" s="405" customFormat="1" ht="15.75" thickBot="1">
      <c r="B6" s="416"/>
      <c r="C6" s="662" t="s">
        <v>2</v>
      </c>
      <c r="D6" s="663"/>
      <c r="E6" s="664"/>
      <c r="F6" s="662" t="s">
        <v>3</v>
      </c>
      <c r="G6" s="663"/>
      <c r="H6" s="664"/>
      <c r="I6" s="662" t="s">
        <v>4</v>
      </c>
      <c r="J6" s="663"/>
      <c r="K6" s="664"/>
      <c r="L6" s="662" t="s">
        <v>64</v>
      </c>
      <c r="M6" s="663"/>
      <c r="N6" s="664"/>
      <c r="O6" s="662" t="s">
        <v>65</v>
      </c>
      <c r="P6" s="663"/>
      <c r="Q6" s="664"/>
      <c r="S6" s="416"/>
      <c r="T6" s="416"/>
      <c r="U6" s="416"/>
      <c r="V6" s="416"/>
    </row>
    <row r="7" spans="2:22" ht="45.75" thickBot="1">
      <c r="B7" s="391" t="s">
        <v>443</v>
      </c>
      <c r="C7" s="396" t="s">
        <v>358</v>
      </c>
      <c r="D7" s="396" t="s">
        <v>359</v>
      </c>
      <c r="E7" s="396" t="s">
        <v>319</v>
      </c>
      <c r="F7" s="396" t="s">
        <v>358</v>
      </c>
      <c r="G7" s="396" t="s">
        <v>359</v>
      </c>
      <c r="H7" s="396" t="s">
        <v>319</v>
      </c>
      <c r="I7" s="396" t="s">
        <v>358</v>
      </c>
      <c r="J7" s="396" t="s">
        <v>359</v>
      </c>
      <c r="K7" s="396" t="s">
        <v>319</v>
      </c>
      <c r="L7" s="396" t="s">
        <v>358</v>
      </c>
      <c r="M7" s="396" t="s">
        <v>359</v>
      </c>
      <c r="N7" s="396" t="s">
        <v>319</v>
      </c>
      <c r="O7" s="396" t="s">
        <v>358</v>
      </c>
      <c r="P7" s="396" t="s">
        <v>359</v>
      </c>
      <c r="Q7" s="396" t="s">
        <v>319</v>
      </c>
      <c r="R7" s="396" t="s">
        <v>400</v>
      </c>
      <c r="S7" s="396" t="s">
        <v>318</v>
      </c>
      <c r="T7" s="396" t="s">
        <v>315</v>
      </c>
      <c r="U7" s="396" t="s">
        <v>368</v>
      </c>
      <c r="V7" s="397" t="s">
        <v>369</v>
      </c>
    </row>
    <row r="8" spans="2:22">
      <c r="B8" s="370" t="s">
        <v>377</v>
      </c>
      <c r="C8" s="478"/>
      <c r="D8" s="478"/>
      <c r="E8" s="479"/>
      <c r="F8" s="431"/>
      <c r="G8" s="431"/>
      <c r="H8" s="431">
        <f>F8*G8</f>
        <v>0</v>
      </c>
      <c r="I8" s="431"/>
      <c r="J8" s="431"/>
      <c r="K8" s="431">
        <f>I8*J8</f>
        <v>0</v>
      </c>
      <c r="L8" s="432"/>
      <c r="M8" s="432"/>
      <c r="N8" s="431">
        <f>L8*M8</f>
        <v>0</v>
      </c>
      <c r="O8" s="432"/>
      <c r="P8" s="432"/>
      <c r="Q8" s="431">
        <f>O8*P8</f>
        <v>0</v>
      </c>
      <c r="R8" s="431">
        <f>SUM(E8,H8,K8,N8,Q8)</f>
        <v>0</v>
      </c>
      <c r="S8" s="431"/>
      <c r="T8" s="433"/>
      <c r="U8" s="431"/>
      <c r="V8" s="434">
        <f>SUM(R8,U8)</f>
        <v>0</v>
      </c>
    </row>
    <row r="9" spans="2:22">
      <c r="B9" s="370" t="s">
        <v>378</v>
      </c>
      <c r="C9" s="478"/>
      <c r="D9" s="478"/>
      <c r="E9" s="479"/>
      <c r="F9" s="431"/>
      <c r="G9" s="431"/>
      <c r="H9" s="431">
        <f t="shared" ref="H9:H12" si="0">F9*G9</f>
        <v>0</v>
      </c>
      <c r="I9" s="431"/>
      <c r="J9" s="431"/>
      <c r="K9" s="431">
        <f>I9*J9</f>
        <v>0</v>
      </c>
      <c r="L9" s="432"/>
      <c r="M9" s="432"/>
      <c r="N9" s="431">
        <f t="shared" ref="N9:N12" si="1">L9*M9</f>
        <v>0</v>
      </c>
      <c r="O9" s="432"/>
      <c r="P9" s="432"/>
      <c r="Q9" s="431">
        <f t="shared" ref="Q9:Q12" si="2">O9*P9</f>
        <v>0</v>
      </c>
      <c r="R9" s="431">
        <f t="shared" ref="R9:R13" si="3">SUM(E9,H9,K9,N9,Q9)</f>
        <v>0</v>
      </c>
      <c r="S9" s="431"/>
      <c r="T9" s="433"/>
      <c r="U9" s="431"/>
      <c r="V9" s="434">
        <f t="shared" ref="V9:V12" si="4">SUM(R9,U9)</f>
        <v>0</v>
      </c>
    </row>
    <row r="10" spans="2:22">
      <c r="B10" s="477" t="s">
        <v>384</v>
      </c>
      <c r="C10" s="480"/>
      <c r="D10" s="480"/>
      <c r="E10" s="482"/>
      <c r="F10" s="436"/>
      <c r="G10" s="436"/>
      <c r="H10" s="431">
        <f t="shared" si="0"/>
        <v>0</v>
      </c>
      <c r="I10" s="436"/>
      <c r="J10" s="436"/>
      <c r="K10" s="431">
        <f>I10*J10</f>
        <v>0</v>
      </c>
      <c r="L10" s="445"/>
      <c r="M10" s="445"/>
      <c r="N10" s="431">
        <f t="shared" si="1"/>
        <v>0</v>
      </c>
      <c r="O10" s="445"/>
      <c r="P10" s="445"/>
      <c r="Q10" s="431">
        <f t="shared" si="2"/>
        <v>0</v>
      </c>
      <c r="R10" s="431">
        <f t="shared" si="3"/>
        <v>0</v>
      </c>
      <c r="S10" s="436"/>
      <c r="T10" s="437"/>
      <c r="U10" s="436"/>
      <c r="V10" s="434">
        <f t="shared" si="4"/>
        <v>0</v>
      </c>
    </row>
    <row r="11" spans="2:22">
      <c r="B11" s="477" t="s">
        <v>379</v>
      </c>
      <c r="C11" s="480"/>
      <c r="D11" s="480"/>
      <c r="E11" s="482"/>
      <c r="F11" s="436"/>
      <c r="G11" s="436"/>
      <c r="H11" s="431">
        <f t="shared" si="0"/>
        <v>0</v>
      </c>
      <c r="I11" s="436"/>
      <c r="J11" s="436"/>
      <c r="K11" s="431">
        <f>I11*J11</f>
        <v>0</v>
      </c>
      <c r="L11" s="445"/>
      <c r="M11" s="445"/>
      <c r="N11" s="431">
        <f t="shared" si="1"/>
        <v>0</v>
      </c>
      <c r="O11" s="445"/>
      <c r="P11" s="445"/>
      <c r="Q11" s="431">
        <f t="shared" si="2"/>
        <v>0</v>
      </c>
      <c r="R11" s="431">
        <f t="shared" si="3"/>
        <v>0</v>
      </c>
      <c r="S11" s="436"/>
      <c r="T11" s="437"/>
      <c r="U11" s="436"/>
      <c r="V11" s="434">
        <f t="shared" si="4"/>
        <v>0</v>
      </c>
    </row>
    <row r="12" spans="2:22" ht="15" thickBot="1">
      <c r="B12" s="390" t="s">
        <v>347</v>
      </c>
      <c r="C12" s="482"/>
      <c r="D12" s="482"/>
      <c r="E12" s="482"/>
      <c r="F12" s="436"/>
      <c r="G12" s="436"/>
      <c r="H12" s="436">
        <f t="shared" si="0"/>
        <v>0</v>
      </c>
      <c r="I12" s="436"/>
      <c r="J12" s="436"/>
      <c r="K12" s="436">
        <f>I12*J12</f>
        <v>0</v>
      </c>
      <c r="L12" s="445"/>
      <c r="M12" s="445"/>
      <c r="N12" s="436">
        <f t="shared" si="1"/>
        <v>0</v>
      </c>
      <c r="O12" s="445"/>
      <c r="P12" s="445"/>
      <c r="Q12" s="436">
        <f t="shared" si="2"/>
        <v>0</v>
      </c>
      <c r="R12" s="431">
        <f t="shared" si="3"/>
        <v>0</v>
      </c>
      <c r="S12" s="436"/>
      <c r="T12" s="437"/>
      <c r="U12" s="436"/>
      <c r="V12" s="438">
        <f t="shared" si="4"/>
        <v>0</v>
      </c>
    </row>
    <row r="13" spans="2:22" ht="15.75" thickBot="1">
      <c r="B13" s="391" t="s">
        <v>393</v>
      </c>
      <c r="C13" s="483"/>
      <c r="D13" s="483"/>
      <c r="E13" s="483"/>
      <c r="F13" s="399"/>
      <c r="G13" s="399"/>
      <c r="H13" s="399">
        <f t="shared" ref="H13:V13" si="5">SUM(H8:H12)</f>
        <v>0</v>
      </c>
      <c r="I13" s="399"/>
      <c r="J13" s="399"/>
      <c r="K13" s="399">
        <f t="shared" si="5"/>
        <v>0</v>
      </c>
      <c r="L13" s="399"/>
      <c r="M13" s="399"/>
      <c r="N13" s="399">
        <f t="shared" si="5"/>
        <v>0</v>
      </c>
      <c r="O13" s="399"/>
      <c r="P13" s="399"/>
      <c r="Q13" s="399">
        <f t="shared" si="5"/>
        <v>0</v>
      </c>
      <c r="R13" s="431">
        <f t="shared" si="3"/>
        <v>0</v>
      </c>
      <c r="S13" s="399"/>
      <c r="T13" s="399"/>
      <c r="U13" s="399">
        <f t="shared" si="5"/>
        <v>0</v>
      </c>
      <c r="V13" s="393">
        <f t="shared" si="5"/>
        <v>0</v>
      </c>
    </row>
    <row r="14" spans="2:22" ht="15.75" thickBot="1">
      <c r="B14" s="368"/>
      <c r="C14" s="368"/>
      <c r="D14" s="368"/>
      <c r="E14" s="368"/>
      <c r="F14" s="368"/>
      <c r="G14" s="368"/>
      <c r="H14" s="368"/>
      <c r="I14" s="368"/>
      <c r="J14" s="368"/>
      <c r="K14" s="368"/>
      <c r="L14" s="368"/>
      <c r="M14" s="368"/>
      <c r="N14" s="368"/>
      <c r="O14" s="368"/>
      <c r="P14" s="368"/>
      <c r="Q14" s="368"/>
      <c r="R14" s="368"/>
      <c r="S14" s="368"/>
      <c r="T14" s="368"/>
      <c r="U14" s="368"/>
      <c r="V14" s="368"/>
    </row>
    <row r="15" spans="2:22" s="405" customFormat="1" ht="15.75" thickBot="1">
      <c r="B15" s="416"/>
      <c r="C15" s="656" t="s">
        <v>2</v>
      </c>
      <c r="D15" s="657"/>
      <c r="E15" s="658"/>
      <c r="F15" s="656" t="s">
        <v>3</v>
      </c>
      <c r="G15" s="657"/>
      <c r="H15" s="658"/>
      <c r="I15" s="656" t="s">
        <v>4</v>
      </c>
      <c r="J15" s="657"/>
      <c r="K15" s="658"/>
      <c r="L15" s="656" t="s">
        <v>64</v>
      </c>
      <c r="M15" s="657"/>
      <c r="N15" s="658"/>
      <c r="O15" s="656" t="s">
        <v>65</v>
      </c>
      <c r="P15" s="657"/>
      <c r="Q15" s="658"/>
      <c r="S15" s="416"/>
      <c r="T15" s="416"/>
      <c r="U15" s="416"/>
      <c r="V15" s="416"/>
    </row>
    <row r="16" spans="2:22" ht="45.75" thickBot="1">
      <c r="B16" s="391" t="s">
        <v>385</v>
      </c>
      <c r="C16" s="396" t="s">
        <v>358</v>
      </c>
      <c r="D16" s="396" t="s">
        <v>359</v>
      </c>
      <c r="E16" s="396" t="s">
        <v>319</v>
      </c>
      <c r="F16" s="396" t="s">
        <v>358</v>
      </c>
      <c r="G16" s="396" t="s">
        <v>359</v>
      </c>
      <c r="H16" s="396" t="s">
        <v>319</v>
      </c>
      <c r="I16" s="396" t="s">
        <v>358</v>
      </c>
      <c r="J16" s="396" t="s">
        <v>359</v>
      </c>
      <c r="K16" s="396" t="s">
        <v>319</v>
      </c>
      <c r="L16" s="396" t="s">
        <v>358</v>
      </c>
      <c r="M16" s="396" t="s">
        <v>359</v>
      </c>
      <c r="N16" s="396" t="s">
        <v>319</v>
      </c>
      <c r="O16" s="396" t="s">
        <v>358</v>
      </c>
      <c r="P16" s="396" t="s">
        <v>359</v>
      </c>
      <c r="Q16" s="396" t="s">
        <v>319</v>
      </c>
      <c r="R16" s="396" t="s">
        <v>400</v>
      </c>
      <c r="S16" s="396" t="s">
        <v>318</v>
      </c>
      <c r="T16" s="396" t="s">
        <v>315</v>
      </c>
      <c r="U16" s="396" t="s">
        <v>368</v>
      </c>
      <c r="V16" s="397" t="s">
        <v>369</v>
      </c>
    </row>
    <row r="17" spans="2:22">
      <c r="B17" s="370" t="s">
        <v>380</v>
      </c>
      <c r="C17" s="478"/>
      <c r="D17" s="478"/>
      <c r="E17" s="478"/>
      <c r="F17" s="431"/>
      <c r="G17" s="431"/>
      <c r="H17" s="431">
        <f t="shared" ref="H17:H21" si="6">F17*G17</f>
        <v>0</v>
      </c>
      <c r="I17" s="431"/>
      <c r="J17" s="431"/>
      <c r="K17" s="431">
        <f t="shared" ref="K17:K21" si="7">I17*J17</f>
        <v>0</v>
      </c>
      <c r="L17" s="432"/>
      <c r="M17" s="432"/>
      <c r="N17" s="431">
        <f t="shared" ref="N17:N21" si="8">L17*M17</f>
        <v>0</v>
      </c>
      <c r="O17" s="432"/>
      <c r="P17" s="432"/>
      <c r="Q17" s="431">
        <f t="shared" ref="Q17:Q21" si="9">O17*P17</f>
        <v>0</v>
      </c>
      <c r="R17" s="431">
        <f>SUM(E17,H17,K17,N17,Q17)</f>
        <v>0</v>
      </c>
      <c r="S17" s="431"/>
      <c r="T17" s="433"/>
      <c r="U17" s="431"/>
      <c r="V17" s="434">
        <f t="shared" ref="V17:V21" si="10">SUM(R17,U17)</f>
        <v>0</v>
      </c>
    </row>
    <row r="18" spans="2:22">
      <c r="B18" s="370" t="s">
        <v>381</v>
      </c>
      <c r="C18" s="478"/>
      <c r="D18" s="478"/>
      <c r="E18" s="478"/>
      <c r="F18" s="431"/>
      <c r="G18" s="431"/>
      <c r="H18" s="431">
        <f t="shared" si="6"/>
        <v>0</v>
      </c>
      <c r="I18" s="431"/>
      <c r="J18" s="431"/>
      <c r="K18" s="431">
        <f t="shared" si="7"/>
        <v>0</v>
      </c>
      <c r="L18" s="432"/>
      <c r="M18" s="432"/>
      <c r="N18" s="431">
        <f t="shared" si="8"/>
        <v>0</v>
      </c>
      <c r="O18" s="432"/>
      <c r="P18" s="432"/>
      <c r="Q18" s="431">
        <f t="shared" si="9"/>
        <v>0</v>
      </c>
      <c r="R18" s="431">
        <f t="shared" ref="R18:R21" si="11">SUM(E18,H18,K18,N18,Q18)</f>
        <v>0</v>
      </c>
      <c r="S18" s="431"/>
      <c r="T18" s="433"/>
      <c r="U18" s="431"/>
      <c r="V18" s="434">
        <f t="shared" si="10"/>
        <v>0</v>
      </c>
    </row>
    <row r="19" spans="2:22">
      <c r="B19" s="370" t="s">
        <v>382</v>
      </c>
      <c r="C19" s="478"/>
      <c r="D19" s="478"/>
      <c r="E19" s="478"/>
      <c r="F19" s="431"/>
      <c r="G19" s="431"/>
      <c r="H19" s="431">
        <f t="shared" si="6"/>
        <v>0</v>
      </c>
      <c r="I19" s="431"/>
      <c r="J19" s="431"/>
      <c r="K19" s="431">
        <f t="shared" si="7"/>
        <v>0</v>
      </c>
      <c r="L19" s="432"/>
      <c r="M19" s="432"/>
      <c r="N19" s="431">
        <f t="shared" si="8"/>
        <v>0</v>
      </c>
      <c r="O19" s="432"/>
      <c r="P19" s="432"/>
      <c r="Q19" s="431">
        <f t="shared" si="9"/>
        <v>0</v>
      </c>
      <c r="R19" s="431">
        <f t="shared" si="11"/>
        <v>0</v>
      </c>
      <c r="S19" s="431"/>
      <c r="T19" s="433"/>
      <c r="U19" s="431"/>
      <c r="V19" s="434">
        <f t="shared" si="10"/>
        <v>0</v>
      </c>
    </row>
    <row r="20" spans="2:22">
      <c r="B20" s="370" t="s">
        <v>383</v>
      </c>
      <c r="C20" s="478"/>
      <c r="D20" s="478"/>
      <c r="E20" s="478"/>
      <c r="F20" s="431"/>
      <c r="G20" s="431"/>
      <c r="H20" s="431">
        <f t="shared" si="6"/>
        <v>0</v>
      </c>
      <c r="I20" s="431"/>
      <c r="J20" s="431"/>
      <c r="K20" s="431">
        <f t="shared" si="7"/>
        <v>0</v>
      </c>
      <c r="L20" s="432"/>
      <c r="M20" s="432"/>
      <c r="N20" s="431">
        <f t="shared" si="8"/>
        <v>0</v>
      </c>
      <c r="O20" s="432"/>
      <c r="P20" s="432"/>
      <c r="Q20" s="431">
        <f t="shared" si="9"/>
        <v>0</v>
      </c>
      <c r="R20" s="431">
        <f t="shared" si="11"/>
        <v>0</v>
      </c>
      <c r="S20" s="431"/>
      <c r="T20" s="433"/>
      <c r="U20" s="431"/>
      <c r="V20" s="434">
        <f t="shared" si="10"/>
        <v>0</v>
      </c>
    </row>
    <row r="21" spans="2:22" ht="15" thickBot="1">
      <c r="B21" s="390" t="s">
        <v>347</v>
      </c>
      <c r="C21" s="480"/>
      <c r="D21" s="480"/>
      <c r="E21" s="480"/>
      <c r="F21" s="436"/>
      <c r="G21" s="436"/>
      <c r="H21" s="436">
        <f t="shared" si="6"/>
        <v>0</v>
      </c>
      <c r="I21" s="436"/>
      <c r="J21" s="436"/>
      <c r="K21" s="436">
        <f t="shared" si="7"/>
        <v>0</v>
      </c>
      <c r="L21" s="445"/>
      <c r="M21" s="445"/>
      <c r="N21" s="436">
        <f t="shared" si="8"/>
        <v>0</v>
      </c>
      <c r="O21" s="445"/>
      <c r="P21" s="445"/>
      <c r="Q21" s="436">
        <f t="shared" si="9"/>
        <v>0</v>
      </c>
      <c r="R21" s="431">
        <f t="shared" si="11"/>
        <v>0</v>
      </c>
      <c r="S21" s="436"/>
      <c r="T21" s="437"/>
      <c r="U21" s="436"/>
      <c r="V21" s="438">
        <f t="shared" si="10"/>
        <v>0</v>
      </c>
    </row>
    <row r="22" spans="2:22" ht="15.75" thickBot="1">
      <c r="B22" s="391" t="s">
        <v>387</v>
      </c>
      <c r="C22" s="481"/>
      <c r="D22" s="481"/>
      <c r="E22" s="481"/>
      <c r="F22" s="399"/>
      <c r="G22" s="399"/>
      <c r="H22" s="399">
        <f>SUM(H17:H21)</f>
        <v>0</v>
      </c>
      <c r="I22" s="399"/>
      <c r="J22" s="399"/>
      <c r="K22" s="399">
        <f>SUM(K17:K21)</f>
        <v>0</v>
      </c>
      <c r="L22" s="399"/>
      <c r="M22" s="399"/>
      <c r="N22" s="399">
        <f>SUM(N17:N21)</f>
        <v>0</v>
      </c>
      <c r="O22" s="399"/>
      <c r="P22" s="399"/>
      <c r="Q22" s="399">
        <f>SUM(Q17:Q21)</f>
        <v>0</v>
      </c>
      <c r="R22" s="399">
        <f>SUM(R17:R21)</f>
        <v>0</v>
      </c>
      <c r="S22" s="399"/>
      <c r="T22" s="399"/>
      <c r="U22" s="399">
        <f>SUM(U17:U21)</f>
        <v>0</v>
      </c>
      <c r="V22" s="393">
        <f>SUM(V17:V21)</f>
        <v>0</v>
      </c>
    </row>
    <row r="23" spans="2:22" ht="15">
      <c r="B23" s="386"/>
      <c r="C23" s="386"/>
      <c r="D23" s="386"/>
      <c r="E23" s="386"/>
      <c r="F23" s="386"/>
      <c r="G23" s="386"/>
      <c r="H23" s="386"/>
      <c r="I23" s="386"/>
      <c r="J23" s="386"/>
      <c r="K23" s="386"/>
      <c r="L23" s="386"/>
      <c r="M23" s="386"/>
      <c r="N23" s="386"/>
      <c r="O23" s="386"/>
      <c r="P23" s="386"/>
      <c r="Q23" s="386"/>
      <c r="R23" s="386"/>
      <c r="S23" s="386"/>
      <c r="T23" s="386"/>
      <c r="U23" s="386"/>
      <c r="V23" s="386"/>
    </row>
    <row r="24" spans="2:22" ht="15.75" thickBot="1">
      <c r="B24" s="394"/>
      <c r="C24" s="394"/>
      <c r="D24" s="394"/>
      <c r="E24" s="409"/>
      <c r="F24" s="409"/>
      <c r="G24" s="409"/>
      <c r="H24" s="409"/>
      <c r="I24" s="409"/>
      <c r="J24" s="409"/>
      <c r="K24" s="409"/>
      <c r="L24" s="409"/>
      <c r="M24" s="409"/>
      <c r="N24" s="409"/>
      <c r="O24" s="409"/>
      <c r="P24" s="409"/>
      <c r="Q24" s="409"/>
      <c r="R24" s="409"/>
      <c r="S24" s="409"/>
      <c r="T24" s="409"/>
      <c r="U24" s="409"/>
      <c r="V24" s="409"/>
    </row>
    <row r="25" spans="2:22" ht="15.75" thickBot="1">
      <c r="B25" s="391" t="s">
        <v>388</v>
      </c>
      <c r="C25" s="481"/>
      <c r="D25" s="481"/>
      <c r="E25" s="481"/>
      <c r="F25" s="399"/>
      <c r="G25" s="399"/>
      <c r="H25" s="399">
        <f>SUM(H13,H22)</f>
        <v>0</v>
      </c>
      <c r="I25" s="399"/>
      <c r="J25" s="399"/>
      <c r="K25" s="399">
        <f>SUM(K13,K22)</f>
        <v>0</v>
      </c>
      <c r="L25" s="399"/>
      <c r="M25" s="399"/>
      <c r="N25" s="399">
        <f>SUM(N13,N22)</f>
        <v>0</v>
      </c>
      <c r="O25" s="399"/>
      <c r="P25" s="399"/>
      <c r="Q25" s="399">
        <f>SUM(Q13,Q22)</f>
        <v>0</v>
      </c>
      <c r="R25" s="399">
        <f>SUM(R13,R22)</f>
        <v>0</v>
      </c>
      <c r="S25" s="399"/>
      <c r="T25" s="399"/>
      <c r="U25" s="399">
        <f>SUM(U13,U22)</f>
        <v>0</v>
      </c>
      <c r="V25" s="399">
        <f>SUM(V13,V22)</f>
        <v>0</v>
      </c>
    </row>
    <row r="26" spans="2:22" ht="15">
      <c r="B26" s="394"/>
      <c r="C26" s="394"/>
      <c r="D26" s="394"/>
      <c r="E26" s="409"/>
      <c r="F26" s="409"/>
      <c r="G26" s="409"/>
      <c r="H26" s="409"/>
      <c r="I26" s="409"/>
      <c r="J26" s="409"/>
      <c r="K26" s="409"/>
      <c r="L26" s="409"/>
      <c r="M26" s="409"/>
      <c r="N26" s="409"/>
      <c r="O26" s="409"/>
      <c r="P26" s="409"/>
      <c r="Q26" s="409"/>
      <c r="R26" s="409"/>
      <c r="S26" s="409"/>
      <c r="T26" s="409"/>
      <c r="U26" s="409"/>
      <c r="V26" s="409"/>
    </row>
    <row r="27" spans="2:22">
      <c r="B27" s="435"/>
      <c r="C27" s="435"/>
      <c r="D27" s="435"/>
      <c r="E27" s="446"/>
      <c r="F27" s="446"/>
      <c r="G27" s="446"/>
      <c r="H27" s="446"/>
      <c r="I27" s="446"/>
      <c r="J27" s="446"/>
      <c r="K27" s="446"/>
      <c r="L27" s="446"/>
      <c r="M27" s="446"/>
      <c r="N27" s="446"/>
      <c r="O27" s="446"/>
      <c r="P27" s="446"/>
      <c r="Q27" s="447"/>
      <c r="R27" s="447"/>
      <c r="S27" s="447"/>
      <c r="T27" s="446"/>
      <c r="U27" s="447"/>
      <c r="V27" s="447"/>
    </row>
    <row r="28" spans="2:22">
      <c r="B28" s="435"/>
      <c r="C28" s="435"/>
      <c r="D28" s="435"/>
      <c r="E28" s="446"/>
      <c r="F28" s="446"/>
      <c r="G28" s="446"/>
      <c r="H28" s="446"/>
      <c r="I28" s="446"/>
      <c r="J28" s="446"/>
      <c r="K28" s="446"/>
      <c r="L28" s="446"/>
      <c r="M28" s="446"/>
      <c r="N28" s="446"/>
      <c r="O28" s="446"/>
      <c r="P28" s="446"/>
      <c r="Q28" s="447"/>
      <c r="R28" s="447"/>
      <c r="S28" s="447"/>
      <c r="T28" s="446"/>
      <c r="U28" s="447"/>
      <c r="V28" s="447"/>
    </row>
    <row r="29" spans="2:22" ht="42" customHeight="1">
      <c r="E29" s="443"/>
      <c r="F29" s="443"/>
      <c r="G29" s="443"/>
      <c r="H29" s="443"/>
      <c r="I29" s="443"/>
      <c r="J29" s="443"/>
      <c r="K29" s="443"/>
      <c r="L29" s="443"/>
      <c r="M29" s="443"/>
      <c r="N29" s="443"/>
      <c r="O29" s="443"/>
      <c r="P29" s="443"/>
      <c r="Q29" s="443"/>
      <c r="R29" s="443"/>
      <c r="S29" s="443"/>
      <c r="T29" s="443"/>
      <c r="U29" s="443"/>
      <c r="V29" s="443"/>
    </row>
  </sheetData>
  <mergeCells count="12">
    <mergeCell ref="B2:V2"/>
    <mergeCell ref="C6:E6"/>
    <mergeCell ref="F6:H6"/>
    <mergeCell ref="I6:K6"/>
    <mergeCell ref="L6:N6"/>
    <mergeCell ref="O6:Q6"/>
    <mergeCell ref="B4:V4"/>
    <mergeCell ref="C15:E15"/>
    <mergeCell ref="F15:H15"/>
    <mergeCell ref="I15:K15"/>
    <mergeCell ref="L15:N15"/>
    <mergeCell ref="O15:Q15"/>
  </mergeCells>
  <pageMargins left="0.70866141732283472" right="0.70866141732283472" top="0.74803149606299213" bottom="0.74803149606299213" header="0.31496062992125984" footer="0.31496062992125984"/>
  <pageSetup scale="24" orientation="landscape" errors="blank"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J10" sqref="J10"/>
    </sheetView>
  </sheetViews>
  <sheetFormatPr defaultRowHeight="12.75"/>
  <cols>
    <col min="9" max="10" width="9.140625" style="172"/>
  </cols>
  <sheetData>
    <row r="1" spans="1:11" ht="39" thickBot="1">
      <c r="A1" s="166" t="s">
        <v>152</v>
      </c>
      <c r="B1" s="167" t="s">
        <v>153</v>
      </c>
      <c r="C1" s="167" t="s">
        <v>32</v>
      </c>
      <c r="D1" s="167" t="s">
        <v>165</v>
      </c>
      <c r="E1" s="167" t="s">
        <v>9</v>
      </c>
      <c r="F1" s="167" t="s">
        <v>154</v>
      </c>
      <c r="G1" s="167" t="s">
        <v>155</v>
      </c>
    </row>
    <row r="2" spans="1:11" ht="51.75" thickBot="1">
      <c r="A2" s="168">
        <v>1</v>
      </c>
      <c r="B2" s="169" t="s">
        <v>156</v>
      </c>
      <c r="C2" s="169">
        <v>745</v>
      </c>
      <c r="D2" s="169">
        <v>120</v>
      </c>
      <c r="E2" s="169">
        <v>865</v>
      </c>
      <c r="F2" s="169">
        <v>4</v>
      </c>
      <c r="G2" s="169">
        <v>11</v>
      </c>
      <c r="H2">
        <f t="shared" ref="H2:H9" si="0">SUM(C2:D2,F2:G2)</f>
        <v>880</v>
      </c>
      <c r="I2" s="172">
        <v>980</v>
      </c>
      <c r="J2" s="172">
        <f t="shared" ref="J2:J9" si="1">C2/E2*I2</f>
        <v>844.04624277456639</v>
      </c>
      <c r="K2" s="172">
        <f t="shared" ref="K2:K9" si="2">I2-J2</f>
        <v>135.95375722543361</v>
      </c>
    </row>
    <row r="3" spans="1:11" ht="51.75" thickBot="1">
      <c r="A3" s="168">
        <v>2</v>
      </c>
      <c r="B3" s="169" t="s">
        <v>157</v>
      </c>
      <c r="C3" s="169">
        <v>227</v>
      </c>
      <c r="D3" s="169">
        <v>120</v>
      </c>
      <c r="E3" s="169">
        <v>347</v>
      </c>
      <c r="F3" s="169">
        <v>0</v>
      </c>
      <c r="G3" s="169">
        <v>23</v>
      </c>
      <c r="H3">
        <f t="shared" si="0"/>
        <v>370</v>
      </c>
      <c r="I3" s="172">
        <v>410</v>
      </c>
      <c r="J3" s="172">
        <f t="shared" si="1"/>
        <v>268.21325648414989</v>
      </c>
      <c r="K3" s="172">
        <f t="shared" si="2"/>
        <v>141.78674351585011</v>
      </c>
    </row>
    <row r="4" spans="1:11" ht="39" thickBot="1">
      <c r="A4" s="168">
        <v>3</v>
      </c>
      <c r="B4" s="169" t="s">
        <v>158</v>
      </c>
      <c r="C4" s="169">
        <v>73</v>
      </c>
      <c r="D4" s="169">
        <v>46</v>
      </c>
      <c r="E4" s="169">
        <v>119</v>
      </c>
      <c r="F4" s="169">
        <v>2</v>
      </c>
      <c r="G4" s="169">
        <v>0</v>
      </c>
      <c r="H4">
        <f t="shared" si="0"/>
        <v>121</v>
      </c>
      <c r="I4" s="172">
        <f t="shared" ref="I4:I9" si="3">H4*111.5%</f>
        <v>134.91499999999999</v>
      </c>
      <c r="J4" s="172">
        <f t="shared" si="1"/>
        <v>82.762983193277307</v>
      </c>
      <c r="K4" s="172">
        <f t="shared" si="2"/>
        <v>52.152016806722685</v>
      </c>
    </row>
    <row r="5" spans="1:11" ht="26.25" thickBot="1">
      <c r="A5" s="168">
        <v>4</v>
      </c>
      <c r="B5" s="169" t="s">
        <v>159</v>
      </c>
      <c r="C5" s="169">
        <v>56</v>
      </c>
      <c r="D5" s="169">
        <v>40</v>
      </c>
      <c r="E5" s="169">
        <v>96</v>
      </c>
      <c r="F5" s="169">
        <v>0</v>
      </c>
      <c r="G5" s="169">
        <v>0</v>
      </c>
      <c r="H5">
        <f t="shared" si="0"/>
        <v>96</v>
      </c>
      <c r="I5" s="172">
        <f t="shared" si="3"/>
        <v>107.03999999999999</v>
      </c>
      <c r="J5" s="172">
        <f t="shared" si="1"/>
        <v>62.44</v>
      </c>
      <c r="K5" s="172">
        <f t="shared" si="2"/>
        <v>44.599999999999994</v>
      </c>
    </row>
    <row r="6" spans="1:11" ht="26.25" thickBot="1">
      <c r="A6" s="168">
        <v>5</v>
      </c>
      <c r="B6" s="169" t="s">
        <v>160</v>
      </c>
      <c r="C6" s="169">
        <v>75</v>
      </c>
      <c r="D6" s="169">
        <v>12</v>
      </c>
      <c r="E6" s="169">
        <v>87</v>
      </c>
      <c r="F6" s="169">
        <v>0</v>
      </c>
      <c r="G6" s="169">
        <v>0</v>
      </c>
      <c r="H6">
        <f t="shared" si="0"/>
        <v>87</v>
      </c>
      <c r="I6" s="172">
        <f t="shared" si="3"/>
        <v>97.004999999999995</v>
      </c>
      <c r="J6" s="172">
        <f t="shared" si="1"/>
        <v>83.624999999999986</v>
      </c>
      <c r="K6" s="172">
        <f t="shared" si="2"/>
        <v>13.38000000000001</v>
      </c>
    </row>
    <row r="7" spans="1:11" ht="26.25" thickBot="1">
      <c r="A7" s="168">
        <v>6</v>
      </c>
      <c r="B7" s="169" t="s">
        <v>161</v>
      </c>
      <c r="C7" s="169">
        <v>77</v>
      </c>
      <c r="D7" s="169">
        <v>8</v>
      </c>
      <c r="E7" s="169">
        <v>85</v>
      </c>
      <c r="F7" s="169">
        <v>0</v>
      </c>
      <c r="G7" s="169">
        <v>0</v>
      </c>
      <c r="H7">
        <f t="shared" si="0"/>
        <v>85</v>
      </c>
      <c r="I7" s="172">
        <f t="shared" si="3"/>
        <v>94.775000000000006</v>
      </c>
      <c r="J7" s="172">
        <f t="shared" si="1"/>
        <v>85.855000000000004</v>
      </c>
      <c r="K7" s="172">
        <f t="shared" si="2"/>
        <v>8.9200000000000017</v>
      </c>
    </row>
    <row r="8" spans="1:11" ht="26.25" thickBot="1">
      <c r="A8" s="168">
        <v>7</v>
      </c>
      <c r="B8" s="169" t="s">
        <v>162</v>
      </c>
      <c r="C8" s="169">
        <v>63</v>
      </c>
      <c r="D8" s="169">
        <v>21</v>
      </c>
      <c r="E8" s="169">
        <v>84</v>
      </c>
      <c r="F8" s="169">
        <v>5</v>
      </c>
      <c r="G8" s="169">
        <v>18</v>
      </c>
      <c r="H8">
        <f t="shared" si="0"/>
        <v>107</v>
      </c>
      <c r="I8" s="172">
        <f t="shared" si="3"/>
        <v>119.30499999999999</v>
      </c>
      <c r="J8" s="172">
        <f t="shared" si="1"/>
        <v>89.478749999999991</v>
      </c>
      <c r="K8" s="172">
        <f t="shared" si="2"/>
        <v>29.826250000000002</v>
      </c>
    </row>
    <row r="9" spans="1:11" ht="26.25" thickBot="1">
      <c r="A9" s="168">
        <v>8</v>
      </c>
      <c r="B9" s="169" t="s">
        <v>163</v>
      </c>
      <c r="C9" s="169">
        <v>41</v>
      </c>
      <c r="D9" s="169">
        <v>10</v>
      </c>
      <c r="E9" s="169">
        <v>51</v>
      </c>
      <c r="F9" s="169">
        <v>0</v>
      </c>
      <c r="G9" s="169">
        <v>0</v>
      </c>
      <c r="H9">
        <f t="shared" si="0"/>
        <v>51</v>
      </c>
      <c r="I9" s="172">
        <f t="shared" si="3"/>
        <v>56.865000000000002</v>
      </c>
      <c r="J9" s="172">
        <f t="shared" si="1"/>
        <v>45.715000000000003</v>
      </c>
      <c r="K9" s="172">
        <f t="shared" si="2"/>
        <v>11.149999999999999</v>
      </c>
    </row>
    <row r="10" spans="1:11" ht="13.5" thickBot="1">
      <c r="A10" s="170"/>
      <c r="B10" s="171" t="s">
        <v>164</v>
      </c>
      <c r="C10" s="171">
        <v>1353</v>
      </c>
      <c r="D10" s="169">
        <v>372</v>
      </c>
      <c r="E10" s="171">
        <v>1734</v>
      </c>
      <c r="F10" s="171">
        <v>11</v>
      </c>
      <c r="G10" s="171">
        <v>52</v>
      </c>
      <c r="H10">
        <f>SUM(H2:H9)</f>
        <v>1797</v>
      </c>
      <c r="I10" s="172">
        <f>SUM(I2:I9)</f>
        <v>1999.9050000000002</v>
      </c>
    </row>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opLeftCell="C1" workbookViewId="0">
      <selection activeCell="S11" sqref="S11"/>
    </sheetView>
  </sheetViews>
  <sheetFormatPr defaultRowHeight="12.75"/>
  <cols>
    <col min="2" max="2" width="28.28515625" customWidth="1"/>
    <col min="4" max="4" width="39" customWidth="1"/>
    <col min="6" max="10" width="0" hidden="1" customWidth="1"/>
  </cols>
  <sheetData>
    <row r="1" spans="1:22" ht="13.5" thickBot="1">
      <c r="M1" s="141"/>
    </row>
    <row r="2" spans="1:22" ht="51.75" thickBot="1">
      <c r="A2" s="173" t="s">
        <v>71</v>
      </c>
      <c r="B2" s="174" t="s">
        <v>166</v>
      </c>
      <c r="C2" s="174" t="s">
        <v>167</v>
      </c>
      <c r="D2" s="174" t="s">
        <v>168</v>
      </c>
      <c r="E2" s="176" t="s">
        <v>32</v>
      </c>
      <c r="F2" s="176" t="s">
        <v>188</v>
      </c>
      <c r="G2" s="176" t="s">
        <v>34</v>
      </c>
      <c r="H2" s="176" t="s">
        <v>9</v>
      </c>
      <c r="I2" s="176" t="s">
        <v>189</v>
      </c>
      <c r="J2" s="176" t="s">
        <v>190</v>
      </c>
      <c r="K2" s="176" t="s">
        <v>165</v>
      </c>
      <c r="L2" s="176" t="s">
        <v>9</v>
      </c>
      <c r="M2" s="179" t="s">
        <v>191</v>
      </c>
      <c r="N2" s="179" t="s">
        <v>192</v>
      </c>
      <c r="O2" s="179" t="s">
        <v>199</v>
      </c>
      <c r="P2" s="182" t="s">
        <v>193</v>
      </c>
      <c r="Q2" s="182" t="s">
        <v>194</v>
      </c>
      <c r="R2" s="185" t="s">
        <v>195</v>
      </c>
      <c r="S2" s="185" t="s">
        <v>196</v>
      </c>
      <c r="T2" s="187" t="s">
        <v>197</v>
      </c>
      <c r="U2" s="187" t="s">
        <v>198</v>
      </c>
      <c r="V2" s="140" t="s">
        <v>200</v>
      </c>
    </row>
    <row r="3" spans="1:22" ht="26.25" thickBot="1">
      <c r="A3" s="157">
        <v>1</v>
      </c>
      <c r="B3" s="158" t="s">
        <v>169</v>
      </c>
      <c r="C3" s="158" t="s">
        <v>170</v>
      </c>
      <c r="D3" s="158" t="s">
        <v>171</v>
      </c>
      <c r="E3" s="177">
        <v>745</v>
      </c>
      <c r="F3" s="177">
        <v>90</v>
      </c>
      <c r="G3" s="177">
        <v>30</v>
      </c>
      <c r="H3" s="177">
        <v>865</v>
      </c>
      <c r="I3" s="177">
        <v>4</v>
      </c>
      <c r="J3" s="177">
        <v>11</v>
      </c>
      <c r="K3" s="178">
        <f>H3-E3</f>
        <v>120</v>
      </c>
      <c r="L3" s="178">
        <f>SUM(E3,K3)</f>
        <v>865</v>
      </c>
      <c r="M3" s="180">
        <f t="shared" ref="M3:M10" si="0">E3/E$11*1500</f>
        <v>823.5077376565954</v>
      </c>
      <c r="N3" s="180">
        <f t="shared" ref="N3:N10" si="1">K3/K$11*500</f>
        <v>159.15119363395226</v>
      </c>
      <c r="O3" s="180">
        <f>SUM(M3:N3)</f>
        <v>982.65893129054768</v>
      </c>
      <c r="P3" s="183">
        <f t="shared" ref="P3:P10" si="2">425/2000*O3</f>
        <v>208.81502289924137</v>
      </c>
      <c r="Q3" s="183">
        <f t="shared" ref="Q3:Q10" si="3">1575/2000*O3</f>
        <v>773.84390839130629</v>
      </c>
      <c r="R3" s="189">
        <f>M3*425/2000</f>
        <v>174.9953942520265</v>
      </c>
      <c r="S3" s="189">
        <f>M3*1575/2000</f>
        <v>648.51234340456881</v>
      </c>
      <c r="T3" s="188">
        <f>N3*425/2000</f>
        <v>33.819628647214856</v>
      </c>
      <c r="U3" s="188">
        <f>N3*1575/2000</f>
        <v>125.3315649867374</v>
      </c>
      <c r="V3" s="175">
        <f t="shared" ref="V3:V10" si="4">O3/2000</f>
        <v>0.49132946564527386</v>
      </c>
    </row>
    <row r="4" spans="1:22" ht="26.25" thickBot="1">
      <c r="A4" s="157">
        <v>2</v>
      </c>
      <c r="B4" s="158" t="s">
        <v>172</v>
      </c>
      <c r="C4" s="158" t="s">
        <v>173</v>
      </c>
      <c r="D4" s="158" t="s">
        <v>174</v>
      </c>
      <c r="E4" s="177">
        <v>227</v>
      </c>
      <c r="F4" s="177">
        <v>98</v>
      </c>
      <c r="G4" s="177">
        <v>22</v>
      </c>
      <c r="H4" s="177">
        <v>347</v>
      </c>
      <c r="I4" s="177">
        <v>0</v>
      </c>
      <c r="J4" s="177">
        <v>23</v>
      </c>
      <c r="K4" s="178">
        <f t="shared" ref="K4:K10" si="5">H4-E4</f>
        <v>120</v>
      </c>
      <c r="L4" s="178">
        <f t="shared" ref="L4:L10" si="6">SUM(E4,K4)</f>
        <v>347</v>
      </c>
      <c r="M4" s="180">
        <f t="shared" si="0"/>
        <v>250.92114959469416</v>
      </c>
      <c r="N4" s="180">
        <f t="shared" si="1"/>
        <v>159.15119363395226</v>
      </c>
      <c r="O4" s="180">
        <f t="shared" ref="O4:O10" si="7">SUM(M4:N4)</f>
        <v>410.07234322864645</v>
      </c>
      <c r="P4" s="183">
        <f t="shared" si="2"/>
        <v>87.140372936087374</v>
      </c>
      <c r="Q4" s="183">
        <f t="shared" si="3"/>
        <v>322.93197029255907</v>
      </c>
      <c r="R4" s="189">
        <f t="shared" ref="R4:R10" si="8">M4*425/2000</f>
        <v>53.320744288872504</v>
      </c>
      <c r="S4" s="189">
        <f t="shared" ref="S4:S10" si="9">M4*1575/2000</f>
        <v>197.60040530582165</v>
      </c>
      <c r="T4" s="188">
        <f t="shared" ref="T4:T10" si="10">N4*425/2000</f>
        <v>33.819628647214856</v>
      </c>
      <c r="U4" s="188">
        <f t="shared" ref="U4:U10" si="11">N4*1575/2000</f>
        <v>125.3315649867374</v>
      </c>
      <c r="V4" s="175">
        <f t="shared" si="4"/>
        <v>0.20503617161432322</v>
      </c>
    </row>
    <row r="5" spans="1:22" ht="26.25" thickBot="1">
      <c r="A5" s="157">
        <v>3</v>
      </c>
      <c r="B5" s="158" t="s">
        <v>175</v>
      </c>
      <c r="C5" s="158" t="s">
        <v>176</v>
      </c>
      <c r="D5" s="158" t="s">
        <v>177</v>
      </c>
      <c r="E5" s="177">
        <v>73</v>
      </c>
      <c r="F5" s="177">
        <v>39</v>
      </c>
      <c r="G5" s="177">
        <v>7</v>
      </c>
      <c r="H5" s="177">
        <v>119</v>
      </c>
      <c r="I5" s="177">
        <v>2</v>
      </c>
      <c r="J5" s="177">
        <v>0</v>
      </c>
      <c r="K5" s="178">
        <f t="shared" si="5"/>
        <v>46</v>
      </c>
      <c r="L5" s="178">
        <f t="shared" si="6"/>
        <v>119</v>
      </c>
      <c r="M5" s="180">
        <f t="shared" si="0"/>
        <v>80.692704495210023</v>
      </c>
      <c r="N5" s="180">
        <f t="shared" si="1"/>
        <v>61.007957559681699</v>
      </c>
      <c r="O5" s="180">
        <f t="shared" si="7"/>
        <v>141.70066205489172</v>
      </c>
      <c r="P5" s="183">
        <f t="shared" si="2"/>
        <v>30.111390686664489</v>
      </c>
      <c r="Q5" s="183">
        <f t="shared" si="3"/>
        <v>111.58927136822723</v>
      </c>
      <c r="R5" s="189">
        <f t="shared" si="8"/>
        <v>17.147199705232133</v>
      </c>
      <c r="S5" s="189">
        <f t="shared" si="9"/>
        <v>63.545504789977898</v>
      </c>
      <c r="T5" s="188">
        <f t="shared" si="10"/>
        <v>12.964190981432361</v>
      </c>
      <c r="U5" s="188">
        <f t="shared" si="11"/>
        <v>48.043766578249333</v>
      </c>
      <c r="V5" s="175">
        <f t="shared" si="4"/>
        <v>7.0850331027445868E-2</v>
      </c>
    </row>
    <row r="6" spans="1:22" ht="26.25" thickBot="1">
      <c r="A6" s="157">
        <v>4</v>
      </c>
      <c r="B6" s="158" t="s">
        <v>178</v>
      </c>
      <c r="C6" s="158" t="s">
        <v>179</v>
      </c>
      <c r="D6" s="158">
        <v>96</v>
      </c>
      <c r="E6" s="177">
        <v>56</v>
      </c>
      <c r="F6" s="177">
        <v>34</v>
      </c>
      <c r="G6" s="177">
        <v>6</v>
      </c>
      <c r="H6" s="177">
        <v>96</v>
      </c>
      <c r="I6" s="177">
        <v>0</v>
      </c>
      <c r="J6" s="177">
        <v>0</v>
      </c>
      <c r="K6" s="178">
        <f t="shared" si="5"/>
        <v>40</v>
      </c>
      <c r="L6" s="178">
        <f t="shared" si="6"/>
        <v>96</v>
      </c>
      <c r="M6" s="180">
        <f t="shared" si="0"/>
        <v>61.901252763448781</v>
      </c>
      <c r="N6" s="180">
        <f t="shared" si="1"/>
        <v>53.050397877984089</v>
      </c>
      <c r="O6" s="180">
        <f t="shared" si="7"/>
        <v>114.95165064143288</v>
      </c>
      <c r="P6" s="183">
        <f t="shared" si="2"/>
        <v>24.427225761304484</v>
      </c>
      <c r="Q6" s="183">
        <f t="shared" si="3"/>
        <v>90.524424880128393</v>
      </c>
      <c r="R6" s="189">
        <f t="shared" si="8"/>
        <v>13.154016212232866</v>
      </c>
      <c r="S6" s="189">
        <f t="shared" si="9"/>
        <v>48.747236551215913</v>
      </c>
      <c r="T6" s="188">
        <f t="shared" si="10"/>
        <v>11.273209549071618</v>
      </c>
      <c r="U6" s="188">
        <f t="shared" si="11"/>
        <v>41.777188328912466</v>
      </c>
      <c r="V6" s="175">
        <f t="shared" si="4"/>
        <v>5.7475825320716441E-2</v>
      </c>
    </row>
    <row r="7" spans="1:22" ht="26.25" thickBot="1">
      <c r="A7" s="157">
        <v>5</v>
      </c>
      <c r="B7" s="158" t="s">
        <v>180</v>
      </c>
      <c r="C7" s="158" t="s">
        <v>181</v>
      </c>
      <c r="D7" s="158">
        <v>87</v>
      </c>
      <c r="E7" s="177">
        <v>75</v>
      </c>
      <c r="F7" s="177">
        <v>10</v>
      </c>
      <c r="G7" s="177">
        <v>2</v>
      </c>
      <c r="H7" s="177">
        <v>87</v>
      </c>
      <c r="I7" s="177">
        <v>0</v>
      </c>
      <c r="J7" s="177">
        <v>0</v>
      </c>
      <c r="K7" s="178">
        <f t="shared" si="5"/>
        <v>12</v>
      </c>
      <c r="L7" s="178">
        <f t="shared" si="6"/>
        <v>87</v>
      </c>
      <c r="M7" s="180">
        <f t="shared" si="0"/>
        <v>82.903463522476045</v>
      </c>
      <c r="N7" s="180">
        <f t="shared" si="1"/>
        <v>15.915119363395226</v>
      </c>
      <c r="O7" s="180">
        <f t="shared" si="7"/>
        <v>98.818582885871265</v>
      </c>
      <c r="P7" s="183">
        <f t="shared" si="2"/>
        <v>20.998948863247644</v>
      </c>
      <c r="Q7" s="183">
        <f t="shared" si="3"/>
        <v>77.819634022623617</v>
      </c>
      <c r="R7" s="189">
        <f t="shared" si="8"/>
        <v>17.616985998526161</v>
      </c>
      <c r="S7" s="189">
        <f t="shared" si="9"/>
        <v>65.286477523949884</v>
      </c>
      <c r="T7" s="188">
        <f t="shared" si="10"/>
        <v>3.3819628647214852</v>
      </c>
      <c r="U7" s="188">
        <f t="shared" si="11"/>
        <v>12.533156498673739</v>
      </c>
      <c r="V7" s="175">
        <f t="shared" si="4"/>
        <v>4.9409291442935634E-2</v>
      </c>
    </row>
    <row r="8" spans="1:22" ht="26.25" thickBot="1">
      <c r="A8" s="157">
        <v>6</v>
      </c>
      <c r="B8" s="158" t="s">
        <v>182</v>
      </c>
      <c r="C8" s="158" t="s">
        <v>183</v>
      </c>
      <c r="D8" s="158">
        <v>85</v>
      </c>
      <c r="E8" s="177">
        <v>77</v>
      </c>
      <c r="F8" s="177">
        <v>8</v>
      </c>
      <c r="G8" s="177">
        <v>0</v>
      </c>
      <c r="H8" s="177">
        <v>85</v>
      </c>
      <c r="I8" s="177">
        <v>0</v>
      </c>
      <c r="J8" s="177">
        <v>0</v>
      </c>
      <c r="K8" s="178">
        <f t="shared" si="5"/>
        <v>8</v>
      </c>
      <c r="L8" s="178">
        <f t="shared" si="6"/>
        <v>85</v>
      </c>
      <c r="M8" s="180">
        <f t="shared" si="0"/>
        <v>85.114222549742081</v>
      </c>
      <c r="N8" s="180">
        <f t="shared" si="1"/>
        <v>10.610079575596817</v>
      </c>
      <c r="O8" s="180">
        <f t="shared" si="7"/>
        <v>95.724302125338895</v>
      </c>
      <c r="P8" s="183">
        <f t="shared" si="2"/>
        <v>20.341414201634514</v>
      </c>
      <c r="Q8" s="183">
        <f t="shared" si="3"/>
        <v>75.382887923704374</v>
      </c>
      <c r="R8" s="189">
        <f t="shared" si="8"/>
        <v>18.086772291820189</v>
      </c>
      <c r="S8" s="189">
        <f t="shared" si="9"/>
        <v>67.027450257921885</v>
      </c>
      <c r="T8" s="188">
        <f t="shared" si="10"/>
        <v>2.2546419098143238</v>
      </c>
      <c r="U8" s="188">
        <f t="shared" si="11"/>
        <v>8.3554376657824942</v>
      </c>
      <c r="V8" s="175">
        <f t="shared" si="4"/>
        <v>4.7862151062669445E-2</v>
      </c>
    </row>
    <row r="9" spans="1:22" ht="26.25" thickBot="1">
      <c r="A9" s="157">
        <v>7</v>
      </c>
      <c r="B9" s="158" t="s">
        <v>184</v>
      </c>
      <c r="C9" s="158" t="s">
        <v>185</v>
      </c>
      <c r="D9" s="158" t="s">
        <v>186</v>
      </c>
      <c r="E9" s="177">
        <v>63</v>
      </c>
      <c r="F9" s="177">
        <v>16</v>
      </c>
      <c r="G9" s="177">
        <v>5</v>
      </c>
      <c r="H9" s="177">
        <v>84</v>
      </c>
      <c r="I9" s="177">
        <v>5</v>
      </c>
      <c r="J9" s="177">
        <v>18</v>
      </c>
      <c r="K9" s="178">
        <f t="shared" si="5"/>
        <v>21</v>
      </c>
      <c r="L9" s="178">
        <f t="shared" si="6"/>
        <v>84</v>
      </c>
      <c r="M9" s="180">
        <f t="shared" si="0"/>
        <v>69.638909358879886</v>
      </c>
      <c r="N9" s="180">
        <f t="shared" si="1"/>
        <v>27.851458885941646</v>
      </c>
      <c r="O9" s="180">
        <f t="shared" si="7"/>
        <v>97.490368244821525</v>
      </c>
      <c r="P9" s="183">
        <f t="shared" si="2"/>
        <v>20.716703252024573</v>
      </c>
      <c r="Q9" s="183">
        <f t="shared" si="3"/>
        <v>76.773664992796952</v>
      </c>
      <c r="R9" s="189">
        <f t="shared" si="8"/>
        <v>14.798268238761976</v>
      </c>
      <c r="S9" s="189">
        <f t="shared" si="9"/>
        <v>54.840641120117908</v>
      </c>
      <c r="T9" s="188">
        <f t="shared" si="10"/>
        <v>5.9184350132625996</v>
      </c>
      <c r="U9" s="188">
        <f t="shared" si="11"/>
        <v>21.933023872679044</v>
      </c>
      <c r="V9" s="175">
        <f t="shared" si="4"/>
        <v>4.8745184122410759E-2</v>
      </c>
    </row>
    <row r="10" spans="1:22" ht="26.25" thickBot="1">
      <c r="A10" s="157">
        <v>8</v>
      </c>
      <c r="B10" s="158" t="s">
        <v>187</v>
      </c>
      <c r="C10" s="158" t="s">
        <v>181</v>
      </c>
      <c r="D10" s="158">
        <v>51</v>
      </c>
      <c r="E10" s="177">
        <v>41</v>
      </c>
      <c r="F10" s="177">
        <v>8</v>
      </c>
      <c r="G10" s="177">
        <v>2</v>
      </c>
      <c r="H10" s="177">
        <v>51</v>
      </c>
      <c r="I10" s="177">
        <v>0</v>
      </c>
      <c r="J10" s="177">
        <v>0</v>
      </c>
      <c r="K10" s="178">
        <f t="shared" si="5"/>
        <v>10</v>
      </c>
      <c r="L10" s="178">
        <f t="shared" si="6"/>
        <v>51</v>
      </c>
      <c r="M10" s="180">
        <f t="shared" si="0"/>
        <v>45.320560058953575</v>
      </c>
      <c r="N10" s="180">
        <f t="shared" si="1"/>
        <v>13.262599469496022</v>
      </c>
      <c r="O10" s="180">
        <f t="shared" si="7"/>
        <v>58.583159528449599</v>
      </c>
      <c r="P10" s="183">
        <f t="shared" si="2"/>
        <v>12.448921399795539</v>
      </c>
      <c r="Q10" s="183">
        <f t="shared" si="3"/>
        <v>46.134238128654054</v>
      </c>
      <c r="R10" s="189">
        <f t="shared" si="8"/>
        <v>9.6306190125276352</v>
      </c>
      <c r="S10" s="189">
        <f t="shared" si="9"/>
        <v>35.689941046425943</v>
      </c>
      <c r="T10" s="188">
        <f t="shared" si="10"/>
        <v>2.8183023872679045</v>
      </c>
      <c r="U10" s="188">
        <f t="shared" si="11"/>
        <v>10.444297082228116</v>
      </c>
      <c r="V10" s="175">
        <f t="shared" si="4"/>
        <v>2.92915797642248E-2</v>
      </c>
    </row>
    <row r="11" spans="1:22">
      <c r="E11" s="178">
        <f>SUM(E3:E10)</f>
        <v>1357</v>
      </c>
      <c r="F11" s="178"/>
      <c r="G11" s="178"/>
      <c r="H11" s="178"/>
      <c r="I11" s="178"/>
      <c r="J11" s="178"/>
      <c r="K11" s="178">
        <f>SUM(K3:K10)</f>
        <v>377</v>
      </c>
      <c r="L11" s="178">
        <f>SUM(L3:L10)</f>
        <v>1734</v>
      </c>
      <c r="M11" s="181">
        <f>SUM(M3:M10)</f>
        <v>1500</v>
      </c>
      <c r="N11" s="181">
        <f>SUM(N3:N10)</f>
        <v>500.00000000000006</v>
      </c>
      <c r="O11" s="181">
        <f>SUM(M11:N11)</f>
        <v>2000</v>
      </c>
      <c r="P11" s="184">
        <f t="shared" ref="P11:V11" si="12">SUM(P3:P10)</f>
        <v>425</v>
      </c>
      <c r="Q11" s="184">
        <f t="shared" si="12"/>
        <v>1575</v>
      </c>
      <c r="R11" s="186">
        <f t="shared" si="12"/>
        <v>318.74999999999994</v>
      </c>
      <c r="S11" s="186">
        <f t="shared" si="12"/>
        <v>1181.2499999999998</v>
      </c>
      <c r="T11" s="188">
        <f t="shared" si="12"/>
        <v>106.25000000000001</v>
      </c>
      <c r="U11" s="188">
        <f t="shared" si="12"/>
        <v>393.75</v>
      </c>
      <c r="V11" s="175">
        <f t="shared" si="12"/>
        <v>1</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Summary</vt:lpstr>
      <vt:lpstr>All RRBs One time+Recur. all</vt:lpstr>
      <vt:lpstr>Important Instructions</vt:lpstr>
      <vt:lpstr>Cost Summary</vt:lpstr>
      <vt:lpstr>a. Application Cost</vt:lpstr>
      <vt:lpstr>b. Implementation Cost</vt:lpstr>
      <vt:lpstr>c. AMC &amp; ATS</vt:lpstr>
      <vt:lpstr>Sheet1</vt:lpstr>
      <vt:lpstr>Sheet2</vt:lpstr>
      <vt:lpstr>Branches</vt:lpstr>
      <vt:lpstr>ATM costs computation</vt:lpstr>
      <vt:lpstr>Reusable branch peripherals</vt:lpstr>
      <vt:lpstr>d. Onsite support</vt:lpstr>
      <vt:lpstr>e. Additional Customization </vt:lpstr>
      <vt:lpstr>'a. Application Cost'!Print_Area</vt:lpstr>
      <vt:lpstr>'b. Implementation Cost'!Print_Area</vt:lpstr>
      <vt:lpstr>'c. AMC &amp; ATS'!Print_Area</vt:lpstr>
      <vt:lpstr>'Cost Summary'!Print_Area</vt:lpstr>
      <vt:lpstr>'Important Instructions'!Print_Area</vt:lpstr>
    </vt:vector>
  </TitlesOfParts>
  <Company>Ernst &amp; Young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Format</dc:title>
  <dc:creator>Ernst &amp; Young</dc:creator>
  <cp:lastModifiedBy>Amit Kumar Gupta</cp:lastModifiedBy>
  <cp:lastPrinted>2014-09-22T07:06:28Z</cp:lastPrinted>
  <dcterms:created xsi:type="dcterms:W3CDTF">2009-07-11T05:51:43Z</dcterms:created>
  <dcterms:modified xsi:type="dcterms:W3CDTF">2018-08-20T13:25:23Z</dcterms:modified>
</cp:coreProperties>
</file>